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5" windowHeight="11265"/>
  </bookViews>
  <sheets>
    <sheet name="2025" sheetId="6" r:id="rId1"/>
    <sheet name="1 полугодие 2025" sheetId="8" r:id="rId2"/>
    <sheet name="рейтинг" sheetId="7" r:id="rId3"/>
    <sheet name="анализ рейтинга" sheetId="9" r:id="rId4"/>
  </sheets>
  <calcPr calcId="144525"/>
</workbook>
</file>

<file path=xl/calcChain.xml><?xml version="1.0" encoding="utf-8"?>
<calcChain xmlns="http://schemas.openxmlformats.org/spreadsheetml/2006/main">
  <c r="I48" i="6" l="1"/>
  <c r="N46" i="8" l="1"/>
  <c r="M46" i="8"/>
  <c r="L46" i="8"/>
  <c r="K46" i="8"/>
  <c r="J46" i="8"/>
  <c r="I46" i="8"/>
  <c r="H46" i="8"/>
  <c r="G46" i="8"/>
  <c r="S49" i="6" l="1"/>
  <c r="Q49" i="6"/>
  <c r="O49" i="6"/>
  <c r="M48" i="6"/>
  <c r="K48" i="6"/>
  <c r="I51" i="6" l="1"/>
  <c r="G11" i="7" l="1"/>
  <c r="G12" i="7"/>
  <c r="G10" i="7"/>
  <c r="G7" i="7"/>
  <c r="G8" i="7"/>
  <c r="G6" i="7"/>
  <c r="E9" i="7"/>
  <c r="F9" i="7"/>
  <c r="D13" i="7"/>
  <c r="E13" i="7"/>
  <c r="F13" i="7"/>
  <c r="C13" i="7"/>
  <c r="D9" i="7"/>
  <c r="C9" i="7"/>
  <c r="E14" i="7" l="1"/>
  <c r="F14" i="7"/>
  <c r="U29" i="6"/>
  <c r="V27" i="6"/>
  <c r="T27" i="6"/>
  <c r="U16" i="6"/>
  <c r="U10" i="6"/>
  <c r="O9" i="6" l="1"/>
  <c r="U44" i="6" l="1"/>
  <c r="U45" i="6"/>
  <c r="U46" i="6"/>
  <c r="U47" i="6"/>
  <c r="U43" i="6"/>
  <c r="U37" i="6"/>
  <c r="U19" i="6"/>
  <c r="U13" i="6"/>
  <c r="U41" i="6"/>
  <c r="U36" i="6"/>
  <c r="U35" i="6"/>
  <c r="U33" i="6"/>
  <c r="U32" i="6"/>
  <c r="U20" i="6"/>
  <c r="U21" i="6"/>
  <c r="U22" i="6"/>
  <c r="U23" i="6"/>
  <c r="U24" i="6"/>
  <c r="U25" i="6"/>
  <c r="U26" i="6"/>
  <c r="U18" i="6"/>
  <c r="U11" i="6"/>
  <c r="U12" i="6"/>
  <c r="U14" i="6"/>
  <c r="U15" i="6"/>
  <c r="U30" i="6"/>
  <c r="U28" i="6"/>
  <c r="I17" i="6" l="1"/>
  <c r="R6" i="8" l="1"/>
  <c r="N6" i="8"/>
  <c r="G48" i="6" l="1"/>
  <c r="U49" i="6" l="1"/>
  <c r="P42" i="6"/>
  <c r="P27" i="6"/>
  <c r="P17" i="6"/>
  <c r="P9" i="6"/>
  <c r="H17" i="6"/>
  <c r="P49" i="6" l="1"/>
  <c r="V42" i="6"/>
  <c r="T42" i="6"/>
  <c r="S42" i="6"/>
  <c r="R42" i="6"/>
  <c r="Q42" i="6"/>
  <c r="O42" i="6"/>
  <c r="V40" i="6"/>
  <c r="T40" i="6"/>
  <c r="S40" i="6"/>
  <c r="R40" i="6"/>
  <c r="Q40" i="6"/>
  <c r="P40" i="6"/>
  <c r="O40" i="6"/>
  <c r="L40" i="6"/>
  <c r="K40" i="6"/>
  <c r="J40" i="6"/>
  <c r="I40" i="6"/>
  <c r="H40" i="6"/>
  <c r="V34" i="6"/>
  <c r="T34" i="6"/>
  <c r="R34" i="6"/>
  <c r="P34" i="6"/>
  <c r="L34" i="6"/>
  <c r="J34" i="6"/>
  <c r="H34" i="6"/>
  <c r="V31" i="6"/>
  <c r="T31" i="6"/>
  <c r="R31" i="6"/>
  <c r="P31" i="6"/>
  <c r="L31" i="6"/>
  <c r="J31" i="6"/>
  <c r="H31" i="6"/>
  <c r="R27" i="6"/>
  <c r="N27" i="6"/>
  <c r="L27" i="6"/>
  <c r="J27" i="6"/>
  <c r="H27" i="6"/>
  <c r="V17" i="6"/>
  <c r="T17" i="6"/>
  <c r="S17" i="6"/>
  <c r="R17" i="6"/>
  <c r="Q17" i="6"/>
  <c r="O17" i="6"/>
  <c r="N17" i="6"/>
  <c r="M17" i="6"/>
  <c r="L17" i="6"/>
  <c r="K17" i="6"/>
  <c r="J17" i="6"/>
  <c r="V9" i="6"/>
  <c r="T9" i="6"/>
  <c r="S9" i="6"/>
  <c r="R9" i="6"/>
  <c r="Q9" i="6"/>
  <c r="N9" i="6"/>
  <c r="M9" i="6"/>
  <c r="L9" i="6"/>
  <c r="K9" i="6"/>
  <c r="J9" i="6"/>
  <c r="I9" i="6"/>
  <c r="H9" i="6"/>
  <c r="J48" i="6" l="1"/>
  <c r="H48" i="6"/>
  <c r="V49" i="6"/>
  <c r="N48" i="6"/>
  <c r="T49" i="6"/>
  <c r="R49" i="6"/>
  <c r="L48" i="6"/>
  <c r="H51" i="6" l="1"/>
  <c r="Q46" i="8"/>
  <c r="O46" i="8"/>
  <c r="H24" i="8"/>
  <c r="Q48" i="8" l="1"/>
  <c r="L6" i="8"/>
  <c r="K6" i="8"/>
  <c r="J6" i="8"/>
  <c r="I6" i="8"/>
  <c r="H6" i="8"/>
  <c r="R46" i="8"/>
  <c r="P46" i="8"/>
  <c r="L45" i="8"/>
  <c r="L28" i="8"/>
  <c r="L24" i="8"/>
  <c r="L14" i="8"/>
  <c r="K14" i="8"/>
  <c r="R45" i="8"/>
  <c r="P45" i="8"/>
  <c r="N45" i="8"/>
  <c r="J45" i="8"/>
  <c r="H45" i="8"/>
  <c r="Q14" i="8"/>
  <c r="O14" i="8"/>
  <c r="M14" i="8"/>
  <c r="J14" i="8"/>
  <c r="I14" i="8"/>
  <c r="G14" i="8"/>
  <c r="Q6" i="8"/>
  <c r="O6" i="8"/>
  <c r="M6" i="8"/>
  <c r="G6" i="8"/>
  <c r="R28" i="8"/>
  <c r="P28" i="8"/>
  <c r="N28" i="8"/>
  <c r="J28" i="8"/>
  <c r="H28" i="8"/>
  <c r="R24" i="8"/>
  <c r="P24" i="8"/>
  <c r="N24" i="8"/>
  <c r="J24" i="8"/>
  <c r="R14" i="8"/>
  <c r="P14" i="8"/>
  <c r="N14" i="8"/>
  <c r="H14" i="8"/>
  <c r="P6" i="8"/>
  <c r="R48" i="8" l="1"/>
</calcChain>
</file>

<file path=xl/comments1.xml><?xml version="1.0" encoding="utf-8"?>
<comments xmlns="http://schemas.openxmlformats.org/spreadsheetml/2006/main">
  <authors>
    <author>Наумова</author>
  </authors>
  <commentList>
    <comment ref="N34" authorId="0">
      <text>
        <r>
          <rPr>
            <b/>
            <sz val="9"/>
            <color indexed="81"/>
            <rFont val="Tahoma"/>
            <family val="2"/>
            <charset val="204"/>
          </rPr>
          <t>Наумова:</t>
        </r>
        <r>
          <rPr>
            <sz val="9"/>
            <color indexed="81"/>
            <rFont val="Tahoma"/>
            <family val="2"/>
            <charset val="204"/>
          </rPr>
          <t xml:space="preserve">
не анализируется
</t>
        </r>
      </text>
    </comment>
  </commentList>
</comments>
</file>

<file path=xl/sharedStrings.xml><?xml version="1.0" encoding="utf-8"?>
<sst xmlns="http://schemas.openxmlformats.org/spreadsheetml/2006/main" count="248" uniqueCount="112">
  <si>
    <t>Наименование показателя</t>
  </si>
  <si>
    <t>Расчет показателя</t>
  </si>
  <si>
    <t>1. Финансовое планирование</t>
  </si>
  <si>
    <t>2. Исполнение бюджета в части расходов</t>
  </si>
  <si>
    <t>КПз = 100 × (1 - (Сз / Бр))</t>
  </si>
  <si>
    <t>КПп = 100 × (1 - (Сп / Бр))</t>
  </si>
  <si>
    <t>Бо = 100% × (Кд / ЛБО)</t>
  </si>
  <si>
    <t>Дбо = БОн/БОо×100</t>
  </si>
  <si>
    <t>Пр = 100 × (Ер/Кп)</t>
  </si>
  <si>
    <t>Отк = 100 × (1-(Пл/Зс)</t>
  </si>
  <si>
    <t>3. Исполнение бюджета в части доходов</t>
  </si>
  <si>
    <t>Од = 100 × |(1- (Ди / Дп))</t>
  </si>
  <si>
    <t>4.2. Наличие просроченной кредиторской задолженности</t>
  </si>
  <si>
    <t>4. Учет и отчетность</t>
  </si>
  <si>
    <t>Кпфхд = Р/N</t>
  </si>
  <si>
    <t>Исубс = 100 * (Еучр / Субс)</t>
  </si>
  <si>
    <t>Отк = 100 * (1 - (ПУл / ЗУс)</t>
  </si>
  <si>
    <t>Отдел. культуры</t>
  </si>
  <si>
    <t>ИЗОТ</t>
  </si>
  <si>
    <t>Отдел по строит.</t>
  </si>
  <si>
    <t>Упр.образования</t>
  </si>
  <si>
    <t>Администрация</t>
  </si>
  <si>
    <t>значен. показат.</t>
  </si>
  <si>
    <t>к-во баллов</t>
  </si>
  <si>
    <t>Приложение 3</t>
  </si>
  <si>
    <t>max возможная сумма баллов</t>
  </si>
  <si>
    <t>Сред. показатель по району</t>
  </si>
  <si>
    <t>ИТОГО по ГРБС 1 группа</t>
  </si>
  <si>
    <t>ИТОГО по ГРБС 2 группа</t>
  </si>
  <si>
    <t>Место в рейтинге</t>
  </si>
  <si>
    <t>1.1. Своевременность представления предварительного (планового) реестра расходных обязательств</t>
  </si>
  <si>
    <t>2.1. Кассовое исполнение расходов</t>
  </si>
  <si>
    <t xml:space="preserve">2.2. Равномерность осуществляемых расходов </t>
  </si>
  <si>
    <t>5. Контроль и аудит</t>
  </si>
  <si>
    <t>7 .Бюджетные и автономные учреждения</t>
  </si>
  <si>
    <t xml:space="preserve">5.1. Осуществление мероприятий внутреннего контроля </t>
  </si>
  <si>
    <t xml:space="preserve">5.2. Регулярность проведения ГРБС мероприятий муниципального финансового контроля </t>
  </si>
  <si>
    <t>5.3. Доля подведомственных учреждений, в которых в течение текущего года проведены мероприятия муниципального финансового контроля</t>
  </si>
  <si>
    <t>6 . Исполнение судебных актов</t>
  </si>
  <si>
    <t xml:space="preserve">6.1. Качество исполнения бюджетных обязательств </t>
  </si>
  <si>
    <t>4.1.Качество подготовки бухгалтерской
отчетности</t>
  </si>
  <si>
    <t>Наименование Гл. администратора</t>
  </si>
  <si>
    <t>кол-во баллов</t>
  </si>
  <si>
    <t>057</t>
  </si>
  <si>
    <t>074</t>
  </si>
  <si>
    <t>3</t>
  </si>
  <si>
    <t>487</t>
  </si>
  <si>
    <t>366</t>
  </si>
  <si>
    <t>132</t>
  </si>
  <si>
    <t>1.2. Сроки представления обоснований бюджетных ассигнований на очередной финансовый год</t>
  </si>
  <si>
    <t>1.4. Доля бюджетных ассигнований на предоставление муниципальных услуг в виде субсидий на выполнение муниципальных заданий</t>
  </si>
  <si>
    <t>1.5.Сумма внесенных изменений в бюджетную роспись в связи с уточнением ассигнований по решению Совета депутатов городского округа Воротынский Нижегородской области о бюджете городского округа</t>
  </si>
  <si>
    <t xml:space="preserve">1.6. Сумма внесенных положительных изменений в бюджетную роспись в связи с передвижками между кодами бюджетной классификации </t>
  </si>
  <si>
    <t>1.7. Количество вновь составленных планов финансово-хозяйственной деятельности в течение отчетного периода</t>
  </si>
  <si>
    <t>1.3.  Доля бюджетных ассигнований, представленных в программном виде</t>
  </si>
  <si>
    <t>2.3. Уровень исполнения муниципальных программ</t>
  </si>
  <si>
    <t>2.4. Доля муниципальных программ ГРБС, по которым утвержденный объем финансирования изменился в течение отчетного финансового года более, чем на 15 процентов от первоначального</t>
  </si>
  <si>
    <t>2.5. Своевременность принятия бюджетных обязательств</t>
  </si>
  <si>
    <t>2.6. Доля бюджетных обязательств ГРБС, поставленных на учет с нарушением сроков, в общем числе бюджетных обязательств ГРБС</t>
  </si>
  <si>
    <t>2.7. Качество прогнозирования кассовых расходов, кроме муниципальных программ</t>
  </si>
  <si>
    <t>2.8. Качество прогнозирования кассовых расходов по муниципальным программам</t>
  </si>
  <si>
    <t>2.9. Уровень подготовки платежных документов</t>
  </si>
  <si>
    <t xml:space="preserve">3.1. Качество правовой базы главного администратора доходов бюджета городского округа по администрированию доходов </t>
  </si>
  <si>
    <t xml:space="preserve">3.2. Полнота зачисления платежей в бюджет городского округа по главному администратору доходов бюджета городского округа, объем невыясненных поступлений </t>
  </si>
  <si>
    <t>3.3. Отклонение кассового исполнения по доходам от прогноза по главному администратору доходов бюджета городского округа</t>
  </si>
  <si>
    <t>7.1. Доля муниципальных услуг, для которых муниципальными правовыми актами установлена обязательность проведения оценки качества их оказания</t>
  </si>
  <si>
    <t>7.2.Доля муниципальных услуг, для которых в отчетном периоде были опубликованы результаты оценки качества их оказания</t>
  </si>
  <si>
    <t>7.3. Доля муниципальных учреждений, подведомственных ГРБС, нарушивших условия выполнения муниципального задания и (или) выполнивших муниципальное задание не в полном объеме</t>
  </si>
  <si>
    <t>7.4.Обеспечение возврата бюджетных средств муниципальными учреждениями в случае фактического исполнения муниципального задания в меньшем объеме</t>
  </si>
  <si>
    <t>7.5. Доля руководителей муниципальных учреждений, с которыми заключены трудовые договоры (контракты), предусматривающие достижение определенных показателей эффективности и результативности</t>
  </si>
  <si>
    <t xml:space="preserve">ИТОГО по ГРБС </t>
  </si>
  <si>
    <t>max баллов</t>
  </si>
  <si>
    <t>направлений</t>
  </si>
  <si>
    <t>Отчет о результатах мониторинга качества финансового менеджмента,
осуществляемого главными администраторами средств бюджета городского округа</t>
  </si>
  <si>
    <t>2 группа</t>
  </si>
  <si>
    <t>1 группа</t>
  </si>
  <si>
    <t>488</t>
  </si>
  <si>
    <t>%</t>
  </si>
  <si>
    <t>Гл. адм</t>
  </si>
  <si>
    <t xml:space="preserve">Наименование </t>
  </si>
  <si>
    <t>показатель</t>
  </si>
  <si>
    <t>значен. Показат</t>
  </si>
  <si>
    <t>ИМКЗ</t>
  </si>
  <si>
    <t>1 полугодие</t>
  </si>
  <si>
    <t>ИТОГО 1 ГРУППА</t>
  </si>
  <si>
    <t>ИТОГО 2 ГРУППА</t>
  </si>
  <si>
    <t>12 месяцев</t>
  </si>
  <si>
    <t>Итого за 2023 год</t>
  </si>
  <si>
    <t>Средний показатель по району</t>
  </si>
  <si>
    <t>Сведения о результатах мониторинга качества финансового менеджмента, осуществляемого главными администраторами средств  бюджета городского округа Воротынский по итогам 2024 года</t>
  </si>
  <si>
    <t>Итого за 2022 год</t>
  </si>
  <si>
    <t>Итого за 2021 год</t>
  </si>
  <si>
    <t>Итого за 2024 год</t>
  </si>
  <si>
    <t>Итого за 2020 год</t>
  </si>
  <si>
    <t>1/ 10000</t>
  </si>
  <si>
    <t>Место в рейтинге/ сумма</t>
  </si>
  <si>
    <t xml:space="preserve"> 1 ГРУППА</t>
  </si>
  <si>
    <t>2 ГРУППА</t>
  </si>
  <si>
    <t>1/ 25000</t>
  </si>
  <si>
    <t xml:space="preserve">Сведения о результатах мониторинга качества финансового менеджмента, осуществляемого главными администраторами средств  бюджета городского округа Воротынский </t>
  </si>
  <si>
    <t>Итого за 2024 год за два периода</t>
  </si>
  <si>
    <t>Периодичность: годовая  на 01 января  2026 г.</t>
  </si>
  <si>
    <t>Управление развития территорий администрации  муниципального округа Воротынский  Нижегородской области</t>
  </si>
  <si>
    <t xml:space="preserve">Отдел по  строительству, архитектуре и жилищно-коммунальному хозяйству администрации муниципального округа Воротынский Нижегородской области  </t>
  </si>
  <si>
    <t>Отдел культуры, спорта и туризма  администрации муниципального округа Воротынский Нижегородской области</t>
  </si>
  <si>
    <t xml:space="preserve">Управление  образования и молодежной политики администрации муниципального округа Воротынский Нижегородской области </t>
  </si>
  <si>
    <t xml:space="preserve">Администрация  муниципального округа Воротынский  Нижегородской области </t>
  </si>
  <si>
    <t>Управление муниципальным имуществом администрации муниципального округа Воротынский Нижегородской области</t>
  </si>
  <si>
    <t>Упр.разв.территорий</t>
  </si>
  <si>
    <t>Итого за 2025 год</t>
  </si>
  <si>
    <t>Периодичность: полугодовая                    на 01 июля  2026г.</t>
  </si>
  <si>
    <t>Отчет о результатах мониторинга качества финансового менеджмента,
осуществляемого главными администраторами средств бюджета городского округа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</si>
</sst>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.5"/>
      <name val="MS Sans Serif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2" fontId="0" fillId="0" borderId="0" xfId="0" applyNumberFormat="1" applyAlignment="1"/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2" fontId="0" fillId="0" borderId="0" xfId="0" applyNumberFormat="1"/>
    <xf numFmtId="2" fontId="3" fillId="0" borderId="7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 wrapText="1"/>
    </xf>
    <xf numFmtId="2" fontId="3" fillId="0" borderId="14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2" fontId="1" fillId="3" borderId="7" xfId="0" applyNumberFormat="1" applyFont="1" applyFill="1" applyBorder="1" applyAlignment="1">
      <alignment horizontal="right"/>
    </xf>
    <xf numFmtId="2" fontId="1" fillId="3" borderId="8" xfId="0" applyNumberFormat="1" applyFont="1" applyFill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0" fontId="0" fillId="0" borderId="0" xfId="0" applyAlignment="1"/>
    <xf numFmtId="0" fontId="15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right" wrapText="1"/>
    </xf>
    <xf numFmtId="2" fontId="3" fillId="0" borderId="16" xfId="0" applyNumberFormat="1" applyFont="1" applyBorder="1" applyAlignment="1">
      <alignment horizontal="right" wrapText="1"/>
    </xf>
    <xf numFmtId="2" fontId="5" fillId="0" borderId="15" xfId="0" applyNumberFormat="1" applyFont="1" applyBorder="1" applyAlignment="1">
      <alignment horizontal="right" wrapText="1"/>
    </xf>
    <xf numFmtId="0" fontId="1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2" fontId="3" fillId="4" borderId="15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right"/>
    </xf>
    <xf numFmtId="2" fontId="3" fillId="4" borderId="8" xfId="0" applyNumberFormat="1" applyFont="1" applyFill="1" applyBorder="1" applyAlignment="1">
      <alignment horizontal="right"/>
    </xf>
    <xf numFmtId="2" fontId="3" fillId="4" borderId="7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2" fontId="1" fillId="3" borderId="17" xfId="0" applyNumberFormat="1" applyFont="1" applyFill="1" applyBorder="1" applyAlignment="1">
      <alignment horizontal="right"/>
    </xf>
    <xf numFmtId="2" fontId="1" fillId="0" borderId="17" xfId="0" applyNumberFormat="1" applyFont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2" fontId="3" fillId="0" borderId="18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/>
    </xf>
    <xf numFmtId="0" fontId="5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2" fontId="4" fillId="0" borderId="2" xfId="0" applyNumberFormat="1" applyFont="1" applyBorder="1" applyAlignment="1">
      <alignment horizontal="right" wrapText="1"/>
    </xf>
    <xf numFmtId="2" fontId="3" fillId="4" borderId="18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3" fillId="0" borderId="19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1" fillId="3" borderId="3" xfId="0" applyNumberFormat="1" applyFont="1" applyFill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3" fillId="4" borderId="20" xfId="0" applyNumberFormat="1" applyFont="1" applyFill="1" applyBorder="1" applyAlignment="1">
      <alignment horizontal="right"/>
    </xf>
    <xf numFmtId="0" fontId="1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2" fontId="3" fillId="4" borderId="6" xfId="0" applyNumberFormat="1" applyFont="1" applyFill="1" applyBorder="1" applyAlignment="1">
      <alignment horizontal="right"/>
    </xf>
    <xf numFmtId="2" fontId="3" fillId="4" borderId="21" xfId="0" applyNumberFormat="1" applyFont="1" applyFill="1" applyBorder="1" applyAlignment="1">
      <alignment horizontal="right"/>
    </xf>
    <xf numFmtId="2" fontId="3" fillId="4" borderId="22" xfId="0" applyNumberFormat="1" applyFont="1" applyFill="1" applyBorder="1" applyAlignment="1">
      <alignment horizontal="right"/>
    </xf>
    <xf numFmtId="2" fontId="3" fillId="4" borderId="17" xfId="0" applyNumberFormat="1" applyFont="1" applyFill="1" applyBorder="1" applyAlignment="1">
      <alignment horizontal="right"/>
    </xf>
    <xf numFmtId="2" fontId="6" fillId="0" borderId="7" xfId="0" applyNumberFormat="1" applyFont="1" applyBorder="1" applyAlignment="1">
      <alignment horizontal="right" wrapText="1"/>
    </xf>
    <xf numFmtId="2" fontId="5" fillId="0" borderId="8" xfId="0" applyNumberFormat="1" applyFont="1" applyBorder="1" applyAlignment="1">
      <alignment horizontal="right"/>
    </xf>
    <xf numFmtId="2" fontId="0" fillId="0" borderId="23" xfId="0" applyNumberForma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2" fontId="5" fillId="0" borderId="7" xfId="0" applyNumberFormat="1" applyFont="1" applyBorder="1" applyAlignment="1">
      <alignment horizontal="right"/>
    </xf>
    <xf numFmtId="2" fontId="3" fillId="0" borderId="17" xfId="0" applyNumberFormat="1" applyFont="1" applyBorder="1" applyAlignment="1">
      <alignment horizontal="right"/>
    </xf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" fontId="4" fillId="0" borderId="7" xfId="0" applyNumberFormat="1" applyFont="1" applyBorder="1" applyAlignment="1">
      <alignment horizontal="right" wrapText="1"/>
    </xf>
    <xf numFmtId="0" fontId="0" fillId="0" borderId="3" xfId="0" applyBorder="1" applyAlignment="1">
      <alignment wrapText="1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2" fontId="5" fillId="0" borderId="25" xfId="0" applyNumberFormat="1" applyFont="1" applyBorder="1" applyAlignment="1">
      <alignment horizontal="right"/>
    </xf>
    <xf numFmtId="2" fontId="5" fillId="0" borderId="26" xfId="0" applyNumberFormat="1" applyFont="1" applyBorder="1" applyAlignment="1">
      <alignment horizontal="right"/>
    </xf>
    <xf numFmtId="0" fontId="1" fillId="0" borderId="28" xfId="0" applyFont="1" applyBorder="1"/>
    <xf numFmtId="164" fontId="3" fillId="0" borderId="7" xfId="0" applyNumberFormat="1" applyFont="1" applyBorder="1" applyAlignment="1">
      <alignment horizontal="right"/>
    </xf>
    <xf numFmtId="1" fontId="0" fillId="0" borderId="8" xfId="0" applyNumberFormat="1" applyBorder="1" applyAlignment="1"/>
    <xf numFmtId="0" fontId="0" fillId="0" borderId="8" xfId="0" applyBorder="1"/>
    <xf numFmtId="1" fontId="0" fillId="0" borderId="8" xfId="0" applyNumberFormat="1" applyBorder="1"/>
    <xf numFmtId="0" fontId="0" fillId="0" borderId="11" xfId="0" applyBorder="1"/>
    <xf numFmtId="1" fontId="3" fillId="0" borderId="12" xfId="0" applyNumberFormat="1" applyFont="1" applyBorder="1" applyAlignment="1">
      <alignment horizontal="right"/>
    </xf>
    <xf numFmtId="1" fontId="1" fillId="0" borderId="27" xfId="0" applyNumberFormat="1" applyFont="1" applyBorder="1"/>
    <xf numFmtId="1" fontId="0" fillId="5" borderId="8" xfId="0" applyNumberFormat="1" applyFill="1" applyBorder="1" applyAlignment="1"/>
    <xf numFmtId="164" fontId="5" fillId="4" borderId="2" xfId="0" applyNumberFormat="1" applyFont="1" applyFill="1" applyBorder="1" applyAlignment="1">
      <alignment horizontal="right"/>
    </xf>
    <xf numFmtId="2" fontId="5" fillId="4" borderId="2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164" fontId="5" fillId="4" borderId="8" xfId="0" applyNumberFormat="1" applyFont="1" applyFill="1" applyBorder="1" applyAlignment="1">
      <alignment horizontal="right"/>
    </xf>
    <xf numFmtId="1" fontId="5" fillId="0" borderId="1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1" fontId="5" fillId="4" borderId="2" xfId="0" applyNumberFormat="1" applyFont="1" applyFill="1" applyBorder="1" applyAlignment="1">
      <alignment horizontal="right"/>
    </xf>
    <xf numFmtId="1" fontId="6" fillId="0" borderId="2" xfId="0" applyNumberFormat="1" applyFont="1" applyBorder="1" applyAlignment="1">
      <alignment horizontal="right" wrapText="1"/>
    </xf>
    <xf numFmtId="0" fontId="1" fillId="0" borderId="8" xfId="0" applyFont="1" applyBorder="1" applyAlignment="1"/>
    <xf numFmtId="1" fontId="5" fillId="4" borderId="12" xfId="0" applyNumberFormat="1" applyFont="1" applyFill="1" applyBorder="1" applyAlignment="1">
      <alignment horizontal="right"/>
    </xf>
    <xf numFmtId="164" fontId="5" fillId="4" borderId="7" xfId="0" applyNumberFormat="1" applyFont="1" applyFill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/>
    </xf>
    <xf numFmtId="2" fontId="5" fillId="0" borderId="29" xfId="0" applyNumberFormat="1" applyFont="1" applyBorder="1" applyAlignment="1">
      <alignment horizontal="right" wrapText="1"/>
    </xf>
    <xf numFmtId="2" fontId="5" fillId="0" borderId="3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0" fontId="22" fillId="0" borderId="8" xfId="0" applyFont="1" applyBorder="1"/>
    <xf numFmtId="164" fontId="22" fillId="0" borderId="31" xfId="0" applyNumberFormat="1" applyFont="1" applyBorder="1"/>
    <xf numFmtId="2" fontId="22" fillId="0" borderId="3" xfId="0" applyNumberFormat="1" applyFont="1" applyBorder="1"/>
    <xf numFmtId="2" fontId="5" fillId="4" borderId="7" xfId="0" applyNumberFormat="1" applyFont="1" applyFill="1" applyBorder="1" applyAlignment="1">
      <alignment horizontal="right"/>
    </xf>
    <xf numFmtId="1" fontId="5" fillId="4" borderId="7" xfId="0" applyNumberFormat="1" applyFont="1" applyFill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1" fillId="0" borderId="33" xfId="0" applyFont="1" applyBorder="1"/>
    <xf numFmtId="1" fontId="5" fillId="4" borderId="3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0" fontId="1" fillId="0" borderId="34" xfId="0" applyFont="1" applyBorder="1"/>
    <xf numFmtId="0" fontId="4" fillId="0" borderId="35" xfId="0" applyFont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1" fontId="3" fillId="0" borderId="18" xfId="0" applyNumberFormat="1" applyFont="1" applyBorder="1" applyAlignment="1">
      <alignment horizontal="right"/>
    </xf>
    <xf numFmtId="1" fontId="5" fillId="0" borderId="26" xfId="0" applyNumberFormat="1" applyFont="1" applyBorder="1" applyAlignment="1">
      <alignment horizontal="right"/>
    </xf>
    <xf numFmtId="164" fontId="22" fillId="0" borderId="2" xfId="0" applyNumberFormat="1" applyFont="1" applyBorder="1"/>
    <xf numFmtId="1" fontId="1" fillId="4" borderId="8" xfId="0" applyNumberFormat="1" applyFont="1" applyFill="1" applyBorder="1"/>
    <xf numFmtId="1" fontId="3" fillId="4" borderId="2" xfId="0" applyNumberFormat="1" applyFont="1" applyFill="1" applyBorder="1" applyAlignment="1">
      <alignment horizontal="right"/>
    </xf>
    <xf numFmtId="1" fontId="5" fillId="4" borderId="26" xfId="0" applyNumberFormat="1" applyFont="1" applyFill="1" applyBorder="1" applyAlignment="1">
      <alignment horizontal="right"/>
    </xf>
    <xf numFmtId="1" fontId="22" fillId="0" borderId="18" xfId="0" applyNumberFormat="1" applyFont="1" applyBorder="1"/>
    <xf numFmtId="0" fontId="23" fillId="0" borderId="0" xfId="0" applyFont="1"/>
    <xf numFmtId="0" fontId="24" fillId="0" borderId="2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/>
    <xf numFmtId="0" fontId="1" fillId="0" borderId="2" xfId="0" applyFont="1" applyBorder="1" applyAlignment="1"/>
    <xf numFmtId="0" fontId="1" fillId="0" borderId="2" xfId="0" applyFont="1" applyBorder="1" applyAlignment="1">
      <alignment wrapText="1"/>
    </xf>
    <xf numFmtId="0" fontId="0" fillId="0" borderId="8" xfId="0" applyBorder="1" applyAlignment="1"/>
    <xf numFmtId="2" fontId="1" fillId="6" borderId="8" xfId="0" applyNumberFormat="1" applyFont="1" applyFill="1" applyBorder="1" applyAlignment="1">
      <alignment horizontal="right"/>
    </xf>
    <xf numFmtId="1" fontId="22" fillId="7" borderId="2" xfId="0" applyNumberFormat="1" applyFont="1" applyFill="1" applyBorder="1"/>
    <xf numFmtId="1" fontId="5" fillId="7" borderId="26" xfId="0" applyNumberFormat="1" applyFont="1" applyFill="1" applyBorder="1" applyAlignment="1">
      <alignment horizontal="right"/>
    </xf>
    <xf numFmtId="49" fontId="19" fillId="5" borderId="2" xfId="0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Border="1" applyAlignment="1" applyProtection="1">
      <alignment horizontal="center" wrapText="1"/>
    </xf>
    <xf numFmtId="49" fontId="18" fillId="0" borderId="2" xfId="0" applyNumberFormat="1" applyFont="1" applyBorder="1" applyAlignment="1" applyProtection="1">
      <alignment horizontal="left"/>
    </xf>
    <xf numFmtId="1" fontId="5" fillId="5" borderId="12" xfId="0" applyNumberFormat="1" applyFont="1" applyFill="1" applyBorder="1" applyAlignment="1">
      <alignment horizontal="right"/>
    </xf>
    <xf numFmtId="0" fontId="0" fillId="0" borderId="0" xfId="0" applyAlignment="1"/>
    <xf numFmtId="0" fontId="26" fillId="0" borderId="3" xfId="0" applyFont="1" applyBorder="1" applyAlignment="1" applyProtection="1"/>
    <xf numFmtId="0" fontId="26" fillId="0" borderId="5" xfId="0" applyFont="1" applyBorder="1" applyAlignment="1" applyProtection="1"/>
    <xf numFmtId="49" fontId="27" fillId="0" borderId="2" xfId="0" applyNumberFormat="1" applyFont="1" applyBorder="1" applyAlignment="1" applyProtection="1">
      <alignment horizontal="center" vertical="center" wrapText="1"/>
    </xf>
    <xf numFmtId="49" fontId="27" fillId="0" borderId="3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>
      <alignment horizontal="right"/>
    </xf>
    <xf numFmtId="164" fontId="22" fillId="0" borderId="32" xfId="0" applyNumberFormat="1" applyFont="1" applyBorder="1"/>
    <xf numFmtId="0" fontId="0" fillId="0" borderId="0" xfId="0" applyAlignment="1"/>
    <xf numFmtId="0" fontId="0" fillId="0" borderId="0" xfId="0" applyAlignment="1"/>
    <xf numFmtId="0" fontId="16" fillId="0" borderId="0" xfId="0" applyFont="1" applyBorder="1" applyAlignment="1" applyProtection="1">
      <alignment wrapText="1"/>
    </xf>
    <xf numFmtId="164" fontId="5" fillId="4" borderId="3" xfId="0" applyNumberFormat="1" applyFont="1" applyFill="1" applyBorder="1" applyAlignment="1">
      <alignment horizontal="right"/>
    </xf>
    <xf numFmtId="0" fontId="23" fillId="0" borderId="2" xfId="0" applyFont="1" applyBorder="1" applyAlignment="1">
      <alignment wrapText="1"/>
    </xf>
    <xf numFmtId="164" fontId="23" fillId="0" borderId="2" xfId="0" applyNumberFormat="1" applyFont="1" applyBorder="1" applyAlignment="1">
      <alignment wrapText="1"/>
    </xf>
    <xf numFmtId="2" fontId="25" fillId="5" borderId="2" xfId="0" applyNumberFormat="1" applyFont="1" applyFill="1" applyBorder="1" applyAlignment="1" applyProtection="1">
      <alignment horizontal="center" wrapText="1"/>
    </xf>
    <xf numFmtId="2" fontId="23" fillId="0" borderId="2" xfId="0" applyNumberFormat="1" applyFont="1" applyBorder="1" applyAlignment="1">
      <alignment wrapText="1"/>
    </xf>
    <xf numFmtId="1" fontId="25" fillId="5" borderId="2" xfId="0" applyNumberFormat="1" applyFont="1" applyFill="1" applyBorder="1" applyAlignment="1" applyProtection="1">
      <alignment wrapText="1"/>
    </xf>
    <xf numFmtId="1" fontId="25" fillId="5" borderId="2" xfId="0" applyNumberFormat="1" applyFont="1" applyFill="1" applyBorder="1" applyAlignment="1" applyProtection="1">
      <alignment horizontal="center" wrapText="1"/>
    </xf>
    <xf numFmtId="1" fontId="23" fillId="0" borderId="2" xfId="0" applyNumberFormat="1" applyFont="1" applyBorder="1" applyAlignment="1">
      <alignment wrapText="1"/>
    </xf>
    <xf numFmtId="0" fontId="18" fillId="0" borderId="2" xfId="0" applyFont="1" applyBorder="1" applyAlignment="1" applyProtection="1">
      <alignment horizontal="center" wrapText="1"/>
    </xf>
    <xf numFmtId="0" fontId="0" fillId="0" borderId="2" xfId="0" applyBorder="1"/>
    <xf numFmtId="0" fontId="0" fillId="0" borderId="0" xfId="0" applyAlignment="1"/>
    <xf numFmtId="0" fontId="16" fillId="0" borderId="0" xfId="0" applyFont="1" applyBorder="1" applyAlignment="1" applyProtection="1">
      <alignment wrapText="1"/>
    </xf>
    <xf numFmtId="0" fontId="0" fillId="0" borderId="0" xfId="0" applyAlignment="1"/>
    <xf numFmtId="164" fontId="24" fillId="0" borderId="2" xfId="0" applyNumberFormat="1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justify" vertical="center"/>
    </xf>
    <xf numFmtId="0" fontId="0" fillId="0" borderId="3" xfId="0" applyBorder="1" applyAlignment="1"/>
    <xf numFmtId="0" fontId="1" fillId="0" borderId="38" xfId="0" applyFont="1" applyBorder="1" applyAlignment="1"/>
    <xf numFmtId="0" fontId="1" fillId="0" borderId="38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8" xfId="0" applyBorder="1" applyAlignment="1"/>
    <xf numFmtId="0" fontId="1" fillId="0" borderId="3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24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5" fillId="0" borderId="31" xfId="0" applyFont="1" applyBorder="1" applyAlignment="1">
      <alignment horizontal="center"/>
    </xf>
    <xf numFmtId="0" fontId="0" fillId="0" borderId="41" xfId="0" applyBorder="1" applyAlignment="1"/>
    <xf numFmtId="0" fontId="0" fillId="0" borderId="32" xfId="0" applyBorder="1" applyAlignment="1"/>
    <xf numFmtId="0" fontId="0" fillId="0" borderId="0" xfId="0" applyAlignment="1"/>
    <xf numFmtId="0" fontId="0" fillId="0" borderId="30" xfId="0" applyBorder="1" applyAlignment="1">
      <alignment wrapText="1"/>
    </xf>
    <xf numFmtId="0" fontId="0" fillId="0" borderId="8" xfId="0" applyBorder="1" applyAlignment="1">
      <alignment wrapText="1"/>
    </xf>
    <xf numFmtId="0" fontId="5" fillId="4" borderId="2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36" xfId="0" applyFont="1" applyBorder="1" applyAlignment="1">
      <alignment wrapText="1"/>
    </xf>
    <xf numFmtId="0" fontId="0" fillId="0" borderId="22" xfId="0" applyBorder="1" applyAlignment="1"/>
    <xf numFmtId="1" fontId="1" fillId="0" borderId="40" xfId="0" applyNumberFormat="1" applyFont="1" applyBorder="1" applyAlignment="1">
      <alignment wrapText="1"/>
    </xf>
    <xf numFmtId="0" fontId="0" fillId="0" borderId="21" xfId="0" applyBorder="1" applyAlignment="1"/>
    <xf numFmtId="0" fontId="0" fillId="0" borderId="39" xfId="0" applyBorder="1" applyAlignment="1">
      <alignment wrapText="1"/>
    </xf>
    <xf numFmtId="0" fontId="0" fillId="0" borderId="30" xfId="0" applyBorder="1" applyAlignment="1"/>
    <xf numFmtId="0" fontId="6" fillId="4" borderId="2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wrapText="1"/>
    </xf>
    <xf numFmtId="0" fontId="0" fillId="0" borderId="2" xfId="0" applyBorder="1" applyAlignment="1"/>
    <xf numFmtId="0" fontId="4" fillId="0" borderId="2" xfId="0" applyFont="1" applyBorder="1" applyAlignment="1">
      <alignment horizontal="justify"/>
    </xf>
    <xf numFmtId="0" fontId="1" fillId="0" borderId="2" xfId="0" applyFont="1" applyBorder="1" applyAlignment="1"/>
    <xf numFmtId="0" fontId="1" fillId="0" borderId="2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 applyAlignment="1"/>
    <xf numFmtId="0" fontId="8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7" xfId="0" applyBorder="1" applyAlignment="1"/>
    <xf numFmtId="0" fontId="0" fillId="0" borderId="2" xfId="0" applyFont="1" applyBorder="1" applyAlignment="1"/>
    <xf numFmtId="0" fontId="18" fillId="0" borderId="4" xfId="0" applyFont="1" applyBorder="1" applyAlignment="1" applyProtection="1">
      <alignment horizontal="center" wrapText="1"/>
    </xf>
    <xf numFmtId="0" fontId="5" fillId="0" borderId="4" xfId="0" applyFont="1" applyBorder="1" applyAlignment="1">
      <alignment horizontal="center"/>
    </xf>
    <xf numFmtId="0" fontId="16" fillId="0" borderId="0" xfId="0" applyFont="1" applyBorder="1" applyAlignment="1" applyProtection="1">
      <alignment wrapText="1"/>
    </xf>
    <xf numFmtId="0" fontId="17" fillId="0" borderId="0" xfId="0" applyFont="1" applyBorder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3" xfId="0" applyFont="1" applyBorder="1" applyAlignment="1" applyProtection="1">
      <alignment horizontal="center"/>
    </xf>
    <xf numFmtId="0" fontId="22" fillId="0" borderId="18" xfId="0" applyFont="1" applyBorder="1" applyAlignment="1">
      <alignment horizontal="center"/>
    </xf>
    <xf numFmtId="0" fontId="18" fillId="0" borderId="2" xfId="0" applyFont="1" applyBorder="1" applyAlignment="1" applyProtection="1">
      <alignment horizontal="center"/>
    </xf>
    <xf numFmtId="0" fontId="22" fillId="0" borderId="2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="75" zoomScaleNormal="75" workbookViewId="0">
      <pane ySplit="8" topLeftCell="A9" activePane="bottomLeft" state="frozen"/>
      <selection pane="bottomLeft" activeCell="L12" sqref="L12"/>
    </sheetView>
  </sheetViews>
  <sheetFormatPr defaultRowHeight="15" x14ac:dyDescent="0.25"/>
  <cols>
    <col min="1" max="1" width="36" customWidth="1"/>
    <col min="2" max="2" width="19.7109375" hidden="1" customWidth="1"/>
    <col min="3" max="3" width="10.140625" hidden="1" customWidth="1"/>
    <col min="4" max="4" width="8.42578125" hidden="1" customWidth="1"/>
    <col min="5" max="5" width="10.28515625" hidden="1" customWidth="1"/>
    <col min="6" max="6" width="8.85546875" hidden="1" customWidth="1"/>
    <col min="7" max="7" width="5.42578125" customWidth="1"/>
    <col min="8" max="8" width="7.7109375" customWidth="1"/>
    <col min="9" max="9" width="10.28515625" customWidth="1"/>
    <col min="10" max="10" width="7.5703125" customWidth="1"/>
    <col min="11" max="11" width="9.5703125" customWidth="1"/>
    <col min="12" max="12" width="7.7109375" customWidth="1"/>
    <col min="13" max="13" width="9.42578125" customWidth="1"/>
    <col min="14" max="14" width="7.7109375" customWidth="1"/>
    <col min="15" max="15" width="9.42578125" customWidth="1"/>
    <col min="16" max="16" width="8" customWidth="1"/>
    <col min="18" max="18" width="8" customWidth="1"/>
    <col min="20" max="20" width="7.7109375" customWidth="1"/>
    <col min="21" max="21" width="5.7109375" customWidth="1"/>
    <col min="22" max="22" width="7.42578125" customWidth="1"/>
  </cols>
  <sheetData>
    <row r="1" spans="1:22" ht="13.5" customHeight="1" x14ac:dyDescent="0.25">
      <c r="R1" t="s">
        <v>24</v>
      </c>
    </row>
    <row r="2" spans="1:22" ht="33" customHeight="1" thickBot="1" x14ac:dyDescent="0.3">
      <c r="A2" s="182" t="s">
        <v>111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45"/>
    </row>
    <row r="3" spans="1:22" ht="19.5" hidden="1" customHeight="1" thickBot="1" x14ac:dyDescent="0.3">
      <c r="A3" s="183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22" ht="19.5" hidden="1" customHeight="1" thickBot="1" x14ac:dyDescent="0.3">
      <c r="A4" s="145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</row>
    <row r="5" spans="1:22" ht="19.5" hidden="1" customHeight="1" thickBot="1" x14ac:dyDescent="0.3">
      <c r="A5" s="145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ht="16.5" thickBot="1" x14ac:dyDescent="0.3">
      <c r="A6" s="36"/>
      <c r="B6" s="36"/>
      <c r="C6" s="36"/>
      <c r="D6" s="36"/>
      <c r="E6" s="36"/>
      <c r="F6" s="36"/>
      <c r="G6" s="199" t="s">
        <v>74</v>
      </c>
      <c r="H6" s="210"/>
      <c r="I6" s="210"/>
      <c r="J6" s="210"/>
      <c r="K6" s="210"/>
      <c r="L6" s="210"/>
      <c r="M6" s="210"/>
      <c r="N6" s="211"/>
      <c r="O6" s="199" t="s">
        <v>75</v>
      </c>
      <c r="P6" s="200"/>
      <c r="Q6" s="200"/>
      <c r="R6" s="200"/>
      <c r="S6" s="200"/>
      <c r="T6" s="200"/>
      <c r="U6" s="200"/>
      <c r="V6" s="201"/>
    </row>
    <row r="7" spans="1:22" ht="15.75" customHeight="1" x14ac:dyDescent="0.25">
      <c r="A7" s="195" t="s">
        <v>79</v>
      </c>
      <c r="B7" s="1" t="s">
        <v>1</v>
      </c>
      <c r="C7" s="184"/>
      <c r="D7" s="184"/>
      <c r="E7" s="185"/>
      <c r="F7" s="186"/>
      <c r="G7" s="197" t="s">
        <v>80</v>
      </c>
      <c r="H7" s="193" t="s">
        <v>71</v>
      </c>
      <c r="I7" s="187" t="s">
        <v>82</v>
      </c>
      <c r="J7" s="187"/>
      <c r="K7" s="188" t="s">
        <v>19</v>
      </c>
      <c r="L7" s="187"/>
      <c r="M7" s="188" t="s">
        <v>108</v>
      </c>
      <c r="N7" s="192"/>
      <c r="O7" s="189" t="s">
        <v>17</v>
      </c>
      <c r="P7" s="190"/>
      <c r="Q7" s="190" t="s">
        <v>20</v>
      </c>
      <c r="R7" s="191"/>
      <c r="S7" s="190" t="s">
        <v>21</v>
      </c>
      <c r="T7" s="190"/>
      <c r="U7" s="197" t="s">
        <v>80</v>
      </c>
      <c r="V7" s="203" t="s">
        <v>71</v>
      </c>
    </row>
    <row r="8" spans="1:22" ht="53.25" customHeight="1" thickBot="1" x14ac:dyDescent="0.3">
      <c r="A8" s="196"/>
      <c r="B8" s="133"/>
      <c r="C8" s="1"/>
      <c r="D8" s="146"/>
      <c r="E8" s="1"/>
      <c r="F8" s="89"/>
      <c r="G8" s="198"/>
      <c r="H8" s="194"/>
      <c r="I8" s="106" t="s">
        <v>22</v>
      </c>
      <c r="J8" s="149" t="s">
        <v>23</v>
      </c>
      <c r="K8" s="106" t="s">
        <v>81</v>
      </c>
      <c r="L8" s="149" t="s">
        <v>23</v>
      </c>
      <c r="M8" s="106" t="s">
        <v>81</v>
      </c>
      <c r="N8" s="107" t="s">
        <v>23</v>
      </c>
      <c r="O8" s="67" t="s">
        <v>22</v>
      </c>
      <c r="P8" s="146" t="s">
        <v>23</v>
      </c>
      <c r="Q8" s="1" t="s">
        <v>22</v>
      </c>
      <c r="R8" s="146" t="s">
        <v>23</v>
      </c>
      <c r="S8" s="1" t="s">
        <v>22</v>
      </c>
      <c r="T8" s="146" t="s">
        <v>23</v>
      </c>
      <c r="U8" s="198"/>
      <c r="V8" s="204"/>
    </row>
    <row r="9" spans="1:22" ht="25.5" customHeight="1" x14ac:dyDescent="0.25">
      <c r="A9" s="218" t="s">
        <v>2</v>
      </c>
      <c r="B9" s="218"/>
      <c r="C9" s="37"/>
      <c r="D9" s="38"/>
      <c r="E9" s="37"/>
      <c r="F9" s="65"/>
      <c r="G9" s="134">
        <v>5</v>
      </c>
      <c r="H9" s="141">
        <f>(H10+H11+H12+H14+H15)</f>
        <v>40</v>
      </c>
      <c r="I9" s="104">
        <f>(I12+I14+I15)/3</f>
        <v>92.066666666666677</v>
      </c>
      <c r="J9" s="112">
        <f>(J10+J11+J12+J14+J15)</f>
        <v>36</v>
      </c>
      <c r="K9" s="104">
        <f>(K12+K14+K15)/3</f>
        <v>77.5</v>
      </c>
      <c r="L9" s="112">
        <f>(L10+L11+L12+L14+L15)</f>
        <v>25</v>
      </c>
      <c r="M9" s="104">
        <f>(M12+M14+M15)/3</f>
        <v>84.600000000000009</v>
      </c>
      <c r="N9" s="134">
        <f>(N10+N11+N12+N14+N15)</f>
        <v>32</v>
      </c>
      <c r="O9" s="116">
        <f>(O12+O13+O14+O15)/4</f>
        <v>93.775000000000006</v>
      </c>
      <c r="P9" s="112">
        <f>(P10+P11+P12+P13+P14+P15+P16)</f>
        <v>43</v>
      </c>
      <c r="Q9" s="104">
        <f>(Q12+Q13+Q14+Q15)/4</f>
        <v>91</v>
      </c>
      <c r="R9" s="112">
        <f>(R10+R11+R12+R13+R14+R15+R16)</f>
        <v>41</v>
      </c>
      <c r="S9" s="104">
        <f>(S12+S13+S14+S15)/4</f>
        <v>53.724999999999994</v>
      </c>
      <c r="T9" s="112">
        <f>(T10+T11+T12+T13+T14+T15+T16)</f>
        <v>38</v>
      </c>
      <c r="U9" s="130">
        <v>7</v>
      </c>
      <c r="V9" s="139">
        <f>(V10+V11+V12+V13+V14+V15+V16)</f>
        <v>55</v>
      </c>
    </row>
    <row r="10" spans="1:22" s="147" customFormat="1" ht="48.75" customHeight="1" x14ac:dyDescent="0.25">
      <c r="A10" s="24" t="s">
        <v>30</v>
      </c>
      <c r="B10" s="25" t="s">
        <v>4</v>
      </c>
      <c r="C10" s="27"/>
      <c r="D10" s="7"/>
      <c r="E10" s="6"/>
      <c r="F10" s="50"/>
      <c r="G10" s="47"/>
      <c r="H10" s="109">
        <v>5</v>
      </c>
      <c r="I10" s="84">
        <v>100</v>
      </c>
      <c r="J10" s="85">
        <v>5</v>
      </c>
      <c r="K10" s="84">
        <v>100</v>
      </c>
      <c r="L10" s="85">
        <v>5</v>
      </c>
      <c r="M10" s="84">
        <v>100</v>
      </c>
      <c r="N10" s="86">
        <v>5</v>
      </c>
      <c r="O10" s="84">
        <v>100</v>
      </c>
      <c r="P10" s="85">
        <v>5</v>
      </c>
      <c r="Q10" s="84">
        <v>100</v>
      </c>
      <c r="R10" s="85">
        <v>5</v>
      </c>
      <c r="S10" s="84">
        <v>100</v>
      </c>
      <c r="T10" s="85">
        <v>5</v>
      </c>
      <c r="U10" s="163">
        <f>(J10+L10+N10+P10+R10+T10)/6</f>
        <v>5</v>
      </c>
      <c r="V10" s="97">
        <v>5</v>
      </c>
    </row>
    <row r="11" spans="1:22" s="147" customFormat="1" ht="44.25" customHeight="1" x14ac:dyDescent="0.25">
      <c r="A11" s="21" t="s">
        <v>49</v>
      </c>
      <c r="B11" s="25" t="s">
        <v>4</v>
      </c>
      <c r="C11" s="27"/>
      <c r="D11" s="7"/>
      <c r="E11" s="6"/>
      <c r="F11" s="50"/>
      <c r="G11" s="47"/>
      <c r="H11" s="109">
        <v>5</v>
      </c>
      <c r="I11" s="84">
        <v>100</v>
      </c>
      <c r="J11" s="85">
        <v>5</v>
      </c>
      <c r="K11" s="84">
        <v>100</v>
      </c>
      <c r="L11" s="85">
        <v>5</v>
      </c>
      <c r="M11" s="84">
        <v>100</v>
      </c>
      <c r="N11" s="86">
        <v>5</v>
      </c>
      <c r="O11" s="84">
        <v>100</v>
      </c>
      <c r="P11" s="85">
        <v>5</v>
      </c>
      <c r="Q11" s="84">
        <v>100</v>
      </c>
      <c r="R11" s="85">
        <v>5</v>
      </c>
      <c r="S11" s="84">
        <v>100</v>
      </c>
      <c r="T11" s="85">
        <v>5</v>
      </c>
      <c r="U11" s="163">
        <f t="shared" ref="U11:U26" si="0">(J11+L11+N11+P11+R11+T11)/6</f>
        <v>5</v>
      </c>
      <c r="V11" s="97">
        <v>5</v>
      </c>
    </row>
    <row r="12" spans="1:22" s="147" customFormat="1" ht="31.5" customHeight="1" x14ac:dyDescent="0.25">
      <c r="A12" s="24" t="s">
        <v>54</v>
      </c>
      <c r="B12" s="25" t="s">
        <v>4</v>
      </c>
      <c r="C12" s="27"/>
      <c r="D12" s="7"/>
      <c r="E12" s="6"/>
      <c r="F12" s="50"/>
      <c r="G12" s="47"/>
      <c r="H12" s="109">
        <v>10</v>
      </c>
      <c r="I12" s="84">
        <v>86.7</v>
      </c>
      <c r="J12" s="85">
        <v>8</v>
      </c>
      <c r="K12" s="84">
        <v>62.6</v>
      </c>
      <c r="L12" s="85">
        <v>0</v>
      </c>
      <c r="M12" s="84">
        <v>80</v>
      </c>
      <c r="N12" s="86">
        <v>6</v>
      </c>
      <c r="O12" s="96">
        <v>99.6</v>
      </c>
      <c r="P12" s="85">
        <v>10</v>
      </c>
      <c r="Q12" s="84">
        <v>99.8</v>
      </c>
      <c r="R12" s="85">
        <v>10</v>
      </c>
      <c r="S12" s="84">
        <v>24.4</v>
      </c>
      <c r="T12" s="85">
        <v>0</v>
      </c>
      <c r="U12" s="163">
        <f t="shared" si="0"/>
        <v>5.666666666666667</v>
      </c>
      <c r="V12" s="97">
        <v>10</v>
      </c>
    </row>
    <row r="13" spans="1:22" s="147" customFormat="1" ht="60" customHeight="1" x14ac:dyDescent="0.25">
      <c r="A13" s="21" t="s">
        <v>50</v>
      </c>
      <c r="B13" s="25" t="s">
        <v>4</v>
      </c>
      <c r="C13" s="27"/>
      <c r="D13" s="7"/>
      <c r="E13" s="6"/>
      <c r="F13" s="50"/>
      <c r="G13" s="47"/>
      <c r="H13" s="109"/>
      <c r="I13" s="84"/>
      <c r="J13" s="85"/>
      <c r="K13" s="84"/>
      <c r="L13" s="85"/>
      <c r="M13" s="84"/>
      <c r="N13" s="86"/>
      <c r="O13" s="96">
        <v>79.099999999999994</v>
      </c>
      <c r="P13" s="85">
        <v>3</v>
      </c>
      <c r="Q13" s="84">
        <v>69.7</v>
      </c>
      <c r="R13" s="85">
        <v>3</v>
      </c>
      <c r="S13" s="84">
        <v>3.1</v>
      </c>
      <c r="T13" s="85">
        <v>0</v>
      </c>
      <c r="U13" s="163">
        <f>(J13+L13+N13+P13+R13+T13)/3</f>
        <v>2</v>
      </c>
      <c r="V13" s="103">
        <v>5</v>
      </c>
    </row>
    <row r="14" spans="1:22" s="147" customFormat="1" ht="90" customHeight="1" x14ac:dyDescent="0.25">
      <c r="A14" s="21" t="s">
        <v>51</v>
      </c>
      <c r="B14" s="25" t="s">
        <v>4</v>
      </c>
      <c r="C14" s="27"/>
      <c r="D14" s="7"/>
      <c r="E14" s="6"/>
      <c r="F14" s="50"/>
      <c r="G14" s="47"/>
      <c r="H14" s="109">
        <v>10</v>
      </c>
      <c r="I14" s="84">
        <v>90.1</v>
      </c>
      <c r="J14" s="85">
        <v>8</v>
      </c>
      <c r="K14" s="84">
        <v>70</v>
      </c>
      <c r="L14" s="85">
        <v>5</v>
      </c>
      <c r="M14" s="84">
        <v>83.4</v>
      </c>
      <c r="N14" s="86">
        <v>8</v>
      </c>
      <c r="O14" s="96">
        <v>96.5</v>
      </c>
      <c r="P14" s="85">
        <v>10</v>
      </c>
      <c r="Q14" s="84">
        <v>94.5</v>
      </c>
      <c r="R14" s="85">
        <v>8</v>
      </c>
      <c r="S14" s="84">
        <v>88.8</v>
      </c>
      <c r="T14" s="85">
        <v>8</v>
      </c>
      <c r="U14" s="163">
        <f t="shared" si="0"/>
        <v>7.833333333333333</v>
      </c>
      <c r="V14" s="103">
        <v>10</v>
      </c>
    </row>
    <row r="15" spans="1:22" s="147" customFormat="1" ht="77.25" customHeight="1" x14ac:dyDescent="0.25">
      <c r="A15" s="21" t="s">
        <v>52</v>
      </c>
      <c r="B15" s="22" t="s">
        <v>5</v>
      </c>
      <c r="C15" s="27"/>
      <c r="D15" s="7"/>
      <c r="E15" s="6"/>
      <c r="F15" s="50"/>
      <c r="G15" s="47"/>
      <c r="H15" s="109">
        <v>10</v>
      </c>
      <c r="I15" s="84">
        <v>99.4</v>
      </c>
      <c r="J15" s="85">
        <v>10</v>
      </c>
      <c r="K15" s="84">
        <v>99.9</v>
      </c>
      <c r="L15" s="85">
        <v>10</v>
      </c>
      <c r="M15" s="84">
        <v>90.4</v>
      </c>
      <c r="N15" s="86">
        <v>8</v>
      </c>
      <c r="O15" s="96">
        <v>99.9</v>
      </c>
      <c r="P15" s="85">
        <v>10</v>
      </c>
      <c r="Q15" s="84">
        <v>100</v>
      </c>
      <c r="R15" s="85">
        <v>10</v>
      </c>
      <c r="S15" s="84">
        <v>98.6</v>
      </c>
      <c r="T15" s="85">
        <v>10</v>
      </c>
      <c r="U15" s="163">
        <f t="shared" si="0"/>
        <v>9.6666666666666661</v>
      </c>
      <c r="V15" s="103">
        <v>10</v>
      </c>
    </row>
    <row r="16" spans="1:22" s="147" customFormat="1" ht="57.75" customHeight="1" x14ac:dyDescent="0.25">
      <c r="A16" s="56" t="s">
        <v>53</v>
      </c>
      <c r="B16" s="22"/>
      <c r="C16" s="27"/>
      <c r="D16" s="47"/>
      <c r="E16" s="48"/>
      <c r="F16" s="47"/>
      <c r="G16" s="47"/>
      <c r="H16" s="109"/>
      <c r="I16" s="84"/>
      <c r="J16" s="85"/>
      <c r="K16" s="84"/>
      <c r="L16" s="85"/>
      <c r="M16" s="84"/>
      <c r="N16" s="86"/>
      <c r="O16" s="96">
        <v>140</v>
      </c>
      <c r="P16" s="85">
        <v>0</v>
      </c>
      <c r="Q16" s="84">
        <v>340</v>
      </c>
      <c r="R16" s="85">
        <v>0</v>
      </c>
      <c r="S16" s="84">
        <v>5</v>
      </c>
      <c r="T16" s="85">
        <v>10</v>
      </c>
      <c r="U16" s="163">
        <f>(P16+R16+T16)/3</f>
        <v>3.3333333333333335</v>
      </c>
      <c r="V16" s="103">
        <v>10</v>
      </c>
    </row>
    <row r="17" spans="1:22" ht="33" customHeight="1" x14ac:dyDescent="0.25">
      <c r="A17" s="207" t="s">
        <v>3</v>
      </c>
      <c r="B17" s="206"/>
      <c r="C17" s="39"/>
      <c r="D17" s="39"/>
      <c r="E17" s="39"/>
      <c r="F17" s="59"/>
      <c r="G17" s="134">
        <v>9</v>
      </c>
      <c r="H17" s="115">
        <f>(H18+H19+H20+H21+H22+H23+H24+H25+H26)</f>
        <v>85</v>
      </c>
      <c r="I17" s="105">
        <f>(I18+I20+I22+I24+I25+I26)/6</f>
        <v>99.066666666666663</v>
      </c>
      <c r="J17" s="112">
        <f>(J18+J20+J21+J22+J23+J24+J19+J25+J26)</f>
        <v>71</v>
      </c>
      <c r="K17" s="105">
        <f>(K18+K20+K22+K24+K25+K26)/6</f>
        <v>93.233333333333348</v>
      </c>
      <c r="L17" s="112">
        <f>(L18+L20+L21+L22+L23+L24+L19+L25+L26)</f>
        <v>63</v>
      </c>
      <c r="M17" s="105">
        <f>(M18+M20+M22+M24+M25+M26)/6</f>
        <v>93.616666666666674</v>
      </c>
      <c r="N17" s="134">
        <f>(N18+N20+N21+N22+N23+N24+N19+N25+N26)</f>
        <v>67</v>
      </c>
      <c r="O17" s="126">
        <f>(O18+O20+O22+O24+O25+O26)/6</f>
        <v>97.3</v>
      </c>
      <c r="P17" s="112">
        <f>(P18+P20+P21+P22+P23+P24+P19+P25+P26)</f>
        <v>76</v>
      </c>
      <c r="Q17" s="105">
        <f>(Q18+Q20+Q22+Q24+Q25+Q26)/6</f>
        <v>98.75</v>
      </c>
      <c r="R17" s="112">
        <f>(R18+R20+R21+R22+R23+R24+R19+R25+R26)</f>
        <v>74</v>
      </c>
      <c r="S17" s="105">
        <f>(S18+S20+S22+S24+S25+S26)/6</f>
        <v>99.083333333333329</v>
      </c>
      <c r="T17" s="112">
        <f>(T18+T20+T21+T22+T23+T24+T19+T25+T26)</f>
        <v>70</v>
      </c>
      <c r="U17" s="130">
        <v>9</v>
      </c>
      <c r="V17" s="139">
        <f>(V18+V19+V20+V21+V22+V23+V24+V25+V26)</f>
        <v>85</v>
      </c>
    </row>
    <row r="18" spans="1:22" s="147" customFormat="1" ht="22.5" customHeight="1" x14ac:dyDescent="0.25">
      <c r="A18" s="46" t="s">
        <v>31</v>
      </c>
      <c r="B18" s="46" t="s">
        <v>6</v>
      </c>
      <c r="C18" s="23"/>
      <c r="D18" s="7"/>
      <c r="E18" s="6"/>
      <c r="F18" s="50"/>
      <c r="G18" s="47"/>
      <c r="H18" s="109">
        <v>10</v>
      </c>
      <c r="I18" s="49">
        <v>98</v>
      </c>
      <c r="J18" s="85">
        <v>10</v>
      </c>
      <c r="K18" s="49">
        <v>86.7</v>
      </c>
      <c r="L18" s="85">
        <v>6</v>
      </c>
      <c r="M18" s="49">
        <v>91</v>
      </c>
      <c r="N18" s="86">
        <v>6</v>
      </c>
      <c r="O18" s="6">
        <v>98</v>
      </c>
      <c r="P18" s="85">
        <v>10</v>
      </c>
      <c r="Q18" s="49">
        <v>97.5</v>
      </c>
      <c r="R18" s="85">
        <v>10</v>
      </c>
      <c r="S18" s="49">
        <v>98.7</v>
      </c>
      <c r="T18" s="85">
        <v>10</v>
      </c>
      <c r="U18" s="163">
        <f t="shared" si="0"/>
        <v>8.6666666666666661</v>
      </c>
      <c r="V18" s="150">
        <v>10</v>
      </c>
    </row>
    <row r="19" spans="1:22" s="147" customFormat="1" ht="26.25" customHeight="1" x14ac:dyDescent="0.25">
      <c r="A19" s="46" t="s">
        <v>32</v>
      </c>
      <c r="B19" s="46" t="s">
        <v>6</v>
      </c>
      <c r="C19" s="23"/>
      <c r="D19" s="7"/>
      <c r="E19" s="6"/>
      <c r="F19" s="50"/>
      <c r="G19" s="47"/>
      <c r="H19" s="109">
        <v>10</v>
      </c>
      <c r="I19" s="49">
        <v>109.3</v>
      </c>
      <c r="J19" s="85">
        <v>0</v>
      </c>
      <c r="K19" s="49">
        <v>45.5</v>
      </c>
      <c r="L19" s="85">
        <v>5</v>
      </c>
      <c r="M19" s="49">
        <v>53.6</v>
      </c>
      <c r="N19" s="86">
        <v>5</v>
      </c>
      <c r="O19" s="6">
        <v>16.100000000000001</v>
      </c>
      <c r="P19" s="85">
        <v>5</v>
      </c>
      <c r="Q19" s="49">
        <v>30.5</v>
      </c>
      <c r="R19" s="85">
        <v>5</v>
      </c>
      <c r="S19" s="49">
        <v>157.5</v>
      </c>
      <c r="T19" s="85">
        <v>0</v>
      </c>
      <c r="U19" s="163">
        <f>(J19+L19+N19+P19+R19+T19)/6</f>
        <v>3.3333333333333335</v>
      </c>
      <c r="V19" s="150">
        <v>10</v>
      </c>
    </row>
    <row r="20" spans="1:22" s="147" customFormat="1" ht="31.5" customHeight="1" x14ac:dyDescent="0.25">
      <c r="A20" s="46" t="s">
        <v>55</v>
      </c>
      <c r="B20" s="46" t="s">
        <v>6</v>
      </c>
      <c r="C20" s="23"/>
      <c r="D20" s="7"/>
      <c r="E20" s="6"/>
      <c r="F20" s="50"/>
      <c r="G20" s="47"/>
      <c r="H20" s="109">
        <v>10</v>
      </c>
      <c r="I20" s="49">
        <v>97.8</v>
      </c>
      <c r="J20" s="85">
        <v>10</v>
      </c>
      <c r="K20" s="49">
        <v>83.4</v>
      </c>
      <c r="L20" s="85">
        <v>6</v>
      </c>
      <c r="M20" s="49">
        <v>89</v>
      </c>
      <c r="N20" s="86">
        <v>6</v>
      </c>
      <c r="O20" s="6">
        <v>97.8</v>
      </c>
      <c r="P20" s="85">
        <v>10</v>
      </c>
      <c r="Q20" s="49">
        <v>97.4</v>
      </c>
      <c r="R20" s="85">
        <v>10</v>
      </c>
      <c r="S20" s="49">
        <v>98.3</v>
      </c>
      <c r="T20" s="85">
        <v>10</v>
      </c>
      <c r="U20" s="163">
        <f t="shared" si="0"/>
        <v>8.6666666666666661</v>
      </c>
      <c r="V20" s="150">
        <v>10</v>
      </c>
    </row>
    <row r="21" spans="1:22" s="147" customFormat="1" ht="68.25" customHeight="1" x14ac:dyDescent="0.25">
      <c r="A21" s="46" t="s">
        <v>56</v>
      </c>
      <c r="B21" s="46" t="s">
        <v>6</v>
      </c>
      <c r="C21" s="23"/>
      <c r="D21" s="7"/>
      <c r="E21" s="6"/>
      <c r="F21" s="50"/>
      <c r="G21" s="47"/>
      <c r="H21" s="109">
        <v>5</v>
      </c>
      <c r="I21" s="49"/>
      <c r="J21" s="85">
        <v>1</v>
      </c>
      <c r="K21" s="49"/>
      <c r="L21" s="85">
        <v>0</v>
      </c>
      <c r="M21" s="49"/>
      <c r="N21" s="86">
        <v>0</v>
      </c>
      <c r="O21" s="6"/>
      <c r="P21" s="85">
        <v>4</v>
      </c>
      <c r="Q21" s="49"/>
      <c r="R21" s="85">
        <v>2</v>
      </c>
      <c r="S21" s="49"/>
      <c r="T21" s="85">
        <v>0</v>
      </c>
      <c r="U21" s="163">
        <f t="shared" si="0"/>
        <v>1.1666666666666667</v>
      </c>
      <c r="V21" s="150">
        <v>5</v>
      </c>
    </row>
    <row r="22" spans="1:22" s="147" customFormat="1" ht="29.25" customHeight="1" x14ac:dyDescent="0.25">
      <c r="A22" s="46" t="s">
        <v>57</v>
      </c>
      <c r="B22" s="46" t="s">
        <v>7</v>
      </c>
      <c r="C22" s="27"/>
      <c r="D22" s="7"/>
      <c r="E22" s="9"/>
      <c r="F22" s="50"/>
      <c r="G22" s="47"/>
      <c r="H22" s="109">
        <v>10</v>
      </c>
      <c r="I22" s="58">
        <v>99.2</v>
      </c>
      <c r="J22" s="85">
        <v>10</v>
      </c>
      <c r="K22" s="58">
        <v>98.8</v>
      </c>
      <c r="L22" s="85">
        <v>10</v>
      </c>
      <c r="M22" s="49">
        <v>84.7</v>
      </c>
      <c r="N22" s="86">
        <v>10</v>
      </c>
      <c r="O22" s="9">
        <v>91.8</v>
      </c>
      <c r="P22" s="85">
        <v>10</v>
      </c>
      <c r="Q22" s="58">
        <v>98.6</v>
      </c>
      <c r="R22" s="85">
        <v>10</v>
      </c>
      <c r="S22" s="58">
        <v>97.8</v>
      </c>
      <c r="T22" s="85">
        <v>10</v>
      </c>
      <c r="U22" s="163">
        <f t="shared" si="0"/>
        <v>10</v>
      </c>
      <c r="V22" s="150">
        <v>10</v>
      </c>
    </row>
    <row r="23" spans="1:22" s="147" customFormat="1" ht="57" customHeight="1" x14ac:dyDescent="0.25">
      <c r="A23" s="46" t="s">
        <v>58</v>
      </c>
      <c r="B23" s="46" t="s">
        <v>8</v>
      </c>
      <c r="C23" s="27"/>
      <c r="D23" s="7"/>
      <c r="E23" s="9"/>
      <c r="F23" s="50"/>
      <c r="G23" s="47"/>
      <c r="H23" s="109">
        <v>10</v>
      </c>
      <c r="I23" s="58">
        <v>100</v>
      </c>
      <c r="J23" s="85">
        <v>10</v>
      </c>
      <c r="K23" s="58">
        <v>100</v>
      </c>
      <c r="L23" s="85">
        <v>10</v>
      </c>
      <c r="M23" s="49">
        <v>100</v>
      </c>
      <c r="N23" s="86">
        <v>10</v>
      </c>
      <c r="O23" s="9">
        <v>100</v>
      </c>
      <c r="P23" s="85">
        <v>10</v>
      </c>
      <c r="Q23" s="58">
        <v>100</v>
      </c>
      <c r="R23" s="85">
        <v>10</v>
      </c>
      <c r="S23" s="58">
        <v>100</v>
      </c>
      <c r="T23" s="85">
        <v>10</v>
      </c>
      <c r="U23" s="163">
        <f t="shared" si="0"/>
        <v>10</v>
      </c>
      <c r="V23" s="150">
        <v>10</v>
      </c>
    </row>
    <row r="24" spans="1:22" s="147" customFormat="1" ht="30" customHeight="1" x14ac:dyDescent="0.25">
      <c r="A24" s="46" t="s">
        <v>59</v>
      </c>
      <c r="B24" s="46" t="s">
        <v>9</v>
      </c>
      <c r="C24" s="27"/>
      <c r="D24" s="7"/>
      <c r="E24" s="9"/>
      <c r="F24" s="50"/>
      <c r="G24" s="47"/>
      <c r="H24" s="109">
        <v>10</v>
      </c>
      <c r="I24" s="58">
        <v>100</v>
      </c>
      <c r="J24" s="85">
        <v>10</v>
      </c>
      <c r="K24" s="58">
        <v>94</v>
      </c>
      <c r="L24" s="85">
        <v>6</v>
      </c>
      <c r="M24" s="49">
        <v>99</v>
      </c>
      <c r="N24" s="86">
        <v>10</v>
      </c>
      <c r="O24" s="9">
        <v>99.9</v>
      </c>
      <c r="P24" s="85">
        <v>10</v>
      </c>
      <c r="Q24" s="58">
        <v>100</v>
      </c>
      <c r="R24" s="85">
        <v>10</v>
      </c>
      <c r="S24" s="58">
        <v>99.8</v>
      </c>
      <c r="T24" s="85">
        <v>10</v>
      </c>
      <c r="U24" s="163">
        <f t="shared" si="0"/>
        <v>9.3333333333333339</v>
      </c>
      <c r="V24" s="150">
        <v>10</v>
      </c>
    </row>
    <row r="25" spans="1:22" s="147" customFormat="1" ht="33.75" customHeight="1" x14ac:dyDescent="0.25">
      <c r="A25" s="46" t="s">
        <v>60</v>
      </c>
      <c r="B25" s="46"/>
      <c r="C25" s="27"/>
      <c r="D25" s="47"/>
      <c r="E25" s="27"/>
      <c r="F25" s="47"/>
      <c r="G25" s="47"/>
      <c r="H25" s="109">
        <v>10</v>
      </c>
      <c r="I25" s="58">
        <v>99.4</v>
      </c>
      <c r="J25" s="85">
        <v>10</v>
      </c>
      <c r="K25" s="58">
        <v>96.5</v>
      </c>
      <c r="L25" s="85">
        <v>10</v>
      </c>
      <c r="M25" s="49">
        <v>98</v>
      </c>
      <c r="N25" s="86">
        <v>10</v>
      </c>
      <c r="O25" s="9">
        <v>99.3</v>
      </c>
      <c r="P25" s="85">
        <v>10</v>
      </c>
      <c r="Q25" s="58">
        <v>99.7</v>
      </c>
      <c r="R25" s="85">
        <v>10</v>
      </c>
      <c r="S25" s="58">
        <v>99.9</v>
      </c>
      <c r="T25" s="85">
        <v>10</v>
      </c>
      <c r="U25" s="163">
        <f t="shared" si="0"/>
        <v>10</v>
      </c>
      <c r="V25" s="150">
        <v>10</v>
      </c>
    </row>
    <row r="26" spans="1:22" s="147" customFormat="1" ht="30" customHeight="1" x14ac:dyDescent="0.25">
      <c r="A26" s="46" t="s">
        <v>61</v>
      </c>
      <c r="B26" s="46"/>
      <c r="C26" s="27"/>
      <c r="D26" s="47"/>
      <c r="E26" s="27"/>
      <c r="F26" s="47"/>
      <c r="G26" s="47"/>
      <c r="H26" s="157">
        <v>10</v>
      </c>
      <c r="I26" s="58">
        <v>100</v>
      </c>
      <c r="J26" s="85">
        <v>10</v>
      </c>
      <c r="K26" s="58">
        <v>100</v>
      </c>
      <c r="L26" s="85">
        <v>10</v>
      </c>
      <c r="M26" s="49">
        <v>100</v>
      </c>
      <c r="N26" s="86">
        <v>10</v>
      </c>
      <c r="O26" s="9">
        <v>97</v>
      </c>
      <c r="P26" s="85">
        <v>7</v>
      </c>
      <c r="Q26" s="9">
        <v>99.3</v>
      </c>
      <c r="R26" s="85">
        <v>7</v>
      </c>
      <c r="S26" s="58">
        <v>100</v>
      </c>
      <c r="T26" s="85">
        <v>10</v>
      </c>
      <c r="U26" s="163">
        <f t="shared" si="0"/>
        <v>9</v>
      </c>
      <c r="V26" s="150">
        <v>10</v>
      </c>
    </row>
    <row r="27" spans="1:22" ht="30.75" customHeight="1" x14ac:dyDescent="0.25">
      <c r="A27" s="207" t="s">
        <v>10</v>
      </c>
      <c r="B27" s="206"/>
      <c r="C27" s="39"/>
      <c r="D27" s="39"/>
      <c r="E27" s="39"/>
      <c r="F27" s="59"/>
      <c r="G27" s="134">
        <v>3</v>
      </c>
      <c r="H27" s="127">
        <f>(H28+H29+H30)</f>
        <v>25</v>
      </c>
      <c r="I27" s="105"/>
      <c r="J27" s="112">
        <f>(J28+J29+J30)</f>
        <v>25</v>
      </c>
      <c r="K27" s="112"/>
      <c r="L27" s="112">
        <f>(L28+L29+L30)</f>
        <v>25</v>
      </c>
      <c r="M27" s="112"/>
      <c r="N27" s="134">
        <f>(N28+N29+N30)</f>
        <v>25</v>
      </c>
      <c r="O27" s="127"/>
      <c r="P27" s="112">
        <f>(P28+P29+P30)</f>
        <v>25</v>
      </c>
      <c r="Q27" s="112"/>
      <c r="R27" s="112">
        <f>(R28+R29+R30)</f>
        <v>25</v>
      </c>
      <c r="S27" s="112"/>
      <c r="T27" s="112">
        <f>(T28+T29+T30)</f>
        <v>25</v>
      </c>
      <c r="U27" s="168">
        <v>3</v>
      </c>
      <c r="V27" s="134">
        <f>(V28+V29+V30)</f>
        <v>25</v>
      </c>
    </row>
    <row r="28" spans="1:22" ht="53.25" customHeight="1" x14ac:dyDescent="0.25">
      <c r="A28" s="135" t="s">
        <v>62</v>
      </c>
      <c r="B28" s="26" t="s">
        <v>11</v>
      </c>
      <c r="C28" s="27"/>
      <c r="D28" s="7"/>
      <c r="E28" s="9"/>
      <c r="F28" s="50"/>
      <c r="G28" s="47"/>
      <c r="H28" s="109">
        <v>10</v>
      </c>
      <c r="I28" s="91"/>
      <c r="J28" s="110">
        <v>10</v>
      </c>
      <c r="K28" s="113"/>
      <c r="L28" s="110">
        <v>10</v>
      </c>
      <c r="M28" s="110"/>
      <c r="N28" s="111">
        <v>10</v>
      </c>
      <c r="O28" s="88"/>
      <c r="P28" s="85">
        <v>10</v>
      </c>
      <c r="Q28" s="92"/>
      <c r="R28" s="85">
        <v>10</v>
      </c>
      <c r="S28" s="92"/>
      <c r="T28" s="85">
        <v>10</v>
      </c>
      <c r="U28" s="163">
        <f>(J28+L28+N28+P28+R28+T28)/6</f>
        <v>10</v>
      </c>
      <c r="V28" s="98">
        <v>10</v>
      </c>
    </row>
    <row r="29" spans="1:22" ht="63.75" customHeight="1" x14ac:dyDescent="0.25">
      <c r="A29" s="26" t="s">
        <v>63</v>
      </c>
      <c r="B29" s="26" t="s">
        <v>11</v>
      </c>
      <c r="C29" s="27"/>
      <c r="D29" s="7"/>
      <c r="E29" s="9"/>
      <c r="F29" s="50"/>
      <c r="G29" s="47"/>
      <c r="H29" s="109">
        <v>5</v>
      </c>
      <c r="I29" s="91"/>
      <c r="J29" s="110">
        <v>5</v>
      </c>
      <c r="K29" s="113"/>
      <c r="L29" s="110">
        <v>5</v>
      </c>
      <c r="M29" s="110"/>
      <c r="N29" s="111">
        <v>5</v>
      </c>
      <c r="O29" s="88"/>
      <c r="P29" s="85">
        <v>5</v>
      </c>
      <c r="Q29" s="92"/>
      <c r="R29" s="85">
        <v>5</v>
      </c>
      <c r="S29" s="92"/>
      <c r="T29" s="85">
        <v>5</v>
      </c>
      <c r="U29" s="163">
        <f>(J29+L29+N29+P29+R29+T29)/6</f>
        <v>5</v>
      </c>
      <c r="V29" s="98">
        <v>5</v>
      </c>
    </row>
    <row r="30" spans="1:22" ht="57" customHeight="1" x14ac:dyDescent="0.25">
      <c r="A30" s="26" t="s">
        <v>64</v>
      </c>
      <c r="B30" s="26"/>
      <c r="C30" s="27"/>
      <c r="D30" s="7"/>
      <c r="E30" s="9"/>
      <c r="F30" s="50"/>
      <c r="G30" s="47"/>
      <c r="H30" s="109">
        <v>10</v>
      </c>
      <c r="I30" s="91"/>
      <c r="J30" s="110">
        <v>10</v>
      </c>
      <c r="K30" s="113"/>
      <c r="L30" s="110">
        <v>10</v>
      </c>
      <c r="M30" s="110"/>
      <c r="N30" s="111">
        <v>10</v>
      </c>
      <c r="O30" s="88"/>
      <c r="P30" s="85">
        <v>10</v>
      </c>
      <c r="Q30" s="92"/>
      <c r="R30" s="85">
        <v>10</v>
      </c>
      <c r="S30" s="92"/>
      <c r="T30" s="85">
        <v>10</v>
      </c>
      <c r="U30" s="163">
        <f t="shared" ref="U30:U36" si="1">(J30+L30+N30+P30+R30+T30)/6</f>
        <v>10</v>
      </c>
      <c r="V30" s="98">
        <v>10</v>
      </c>
    </row>
    <row r="31" spans="1:22" ht="20.25" customHeight="1" x14ac:dyDescent="0.25">
      <c r="A31" s="207" t="s">
        <v>13</v>
      </c>
      <c r="B31" s="206"/>
      <c r="C31" s="39"/>
      <c r="D31" s="40"/>
      <c r="E31" s="41"/>
      <c r="F31" s="60"/>
      <c r="G31" s="134">
        <v>2</v>
      </c>
      <c r="H31" s="127">
        <f>(H32+H33)</f>
        <v>15</v>
      </c>
      <c r="I31" s="105"/>
      <c r="J31" s="112">
        <f>(J32+J33)</f>
        <v>15</v>
      </c>
      <c r="K31" s="104"/>
      <c r="L31" s="112">
        <f>(L32+L33)</f>
        <v>15</v>
      </c>
      <c r="M31" s="104"/>
      <c r="N31" s="134">
        <v>15</v>
      </c>
      <c r="O31" s="116"/>
      <c r="P31" s="112">
        <f>(P32+P33)</f>
        <v>15</v>
      </c>
      <c r="Q31" s="104"/>
      <c r="R31" s="112">
        <f>(R32+R33)</f>
        <v>15</v>
      </c>
      <c r="S31" s="104"/>
      <c r="T31" s="140">
        <f>(T32+T33)</f>
        <v>15</v>
      </c>
      <c r="U31" s="130">
        <v>2</v>
      </c>
      <c r="V31" s="134">
        <f>(V32+V33)</f>
        <v>15</v>
      </c>
    </row>
    <row r="32" spans="1:22" ht="31.5" customHeight="1" x14ac:dyDescent="0.25">
      <c r="A32" s="22" t="s">
        <v>40</v>
      </c>
      <c r="B32" s="22"/>
      <c r="C32" s="27"/>
      <c r="D32" s="7"/>
      <c r="E32" s="9"/>
      <c r="F32" s="50"/>
      <c r="G32" s="47"/>
      <c r="H32" s="109">
        <v>5</v>
      </c>
      <c r="I32" s="91">
        <v>100</v>
      </c>
      <c r="J32" s="110">
        <v>5</v>
      </c>
      <c r="K32" s="113">
        <v>100</v>
      </c>
      <c r="L32" s="110">
        <v>5</v>
      </c>
      <c r="M32" s="110">
        <v>100</v>
      </c>
      <c r="N32" s="111">
        <v>5</v>
      </c>
      <c r="O32" s="88">
        <v>100</v>
      </c>
      <c r="P32" s="85">
        <v>5</v>
      </c>
      <c r="Q32" s="88">
        <v>100</v>
      </c>
      <c r="R32" s="85">
        <v>5</v>
      </c>
      <c r="S32" s="88">
        <v>100</v>
      </c>
      <c r="T32" s="85">
        <v>5</v>
      </c>
      <c r="U32" s="163">
        <f t="shared" si="1"/>
        <v>5</v>
      </c>
      <c r="V32" s="98">
        <v>5</v>
      </c>
    </row>
    <row r="33" spans="1:22" ht="29.25" customHeight="1" x14ac:dyDescent="0.25">
      <c r="A33" s="22" t="s">
        <v>12</v>
      </c>
      <c r="B33" s="22"/>
      <c r="C33" s="27"/>
      <c r="D33" s="7"/>
      <c r="E33" s="9"/>
      <c r="F33" s="50"/>
      <c r="G33" s="47"/>
      <c r="H33" s="109">
        <v>10</v>
      </c>
      <c r="I33" s="91">
        <v>100</v>
      </c>
      <c r="J33" s="110">
        <v>10</v>
      </c>
      <c r="K33" s="113">
        <v>100</v>
      </c>
      <c r="L33" s="110">
        <v>10</v>
      </c>
      <c r="M33" s="110">
        <v>100</v>
      </c>
      <c r="N33" s="111">
        <v>10</v>
      </c>
      <c r="O33" s="88">
        <v>100</v>
      </c>
      <c r="P33" s="85">
        <v>10</v>
      </c>
      <c r="Q33" s="88">
        <v>100</v>
      </c>
      <c r="R33" s="85">
        <v>10</v>
      </c>
      <c r="S33" s="88">
        <v>100</v>
      </c>
      <c r="T33" s="85">
        <v>10</v>
      </c>
      <c r="U33" s="163">
        <f t="shared" si="1"/>
        <v>10</v>
      </c>
      <c r="V33" s="98">
        <v>10</v>
      </c>
    </row>
    <row r="34" spans="1:22" ht="22.5" customHeight="1" x14ac:dyDescent="0.25">
      <c r="A34" s="207" t="s">
        <v>33</v>
      </c>
      <c r="B34" s="206"/>
      <c r="C34" s="39"/>
      <c r="D34" s="40"/>
      <c r="E34" s="39"/>
      <c r="F34" s="60"/>
      <c r="G34" s="134">
        <v>2</v>
      </c>
      <c r="H34" s="127">
        <f>(H35+H36)</f>
        <v>10</v>
      </c>
      <c r="I34" s="105"/>
      <c r="J34" s="112">
        <f>(J35+J36)</f>
        <v>10</v>
      </c>
      <c r="K34" s="104"/>
      <c r="L34" s="112">
        <f>(L35+L36)</f>
        <v>10</v>
      </c>
      <c r="M34" s="104"/>
      <c r="N34" s="134">
        <v>10</v>
      </c>
      <c r="O34" s="87"/>
      <c r="P34" s="112">
        <f>(P35+P36+P37)</f>
        <v>20</v>
      </c>
      <c r="Q34" s="87"/>
      <c r="R34" s="112">
        <f>(R35+R36+R37)</f>
        <v>20</v>
      </c>
      <c r="S34" s="87"/>
      <c r="T34" s="112">
        <f>(T35+T36+T37)</f>
        <v>20</v>
      </c>
      <c r="U34" s="130">
        <v>3</v>
      </c>
      <c r="V34" s="134">
        <f>(V35+V36+V37)</f>
        <v>20</v>
      </c>
    </row>
    <row r="35" spans="1:22" ht="31.5" customHeight="1" x14ac:dyDescent="0.25">
      <c r="A35" s="22" t="s">
        <v>35</v>
      </c>
      <c r="B35" s="22"/>
      <c r="C35" s="27"/>
      <c r="D35" s="7"/>
      <c r="E35" s="9"/>
      <c r="F35" s="50"/>
      <c r="G35" s="47"/>
      <c r="H35" s="109">
        <v>5</v>
      </c>
      <c r="I35" s="91">
        <v>100</v>
      </c>
      <c r="J35" s="110">
        <v>5</v>
      </c>
      <c r="K35" s="113">
        <v>100</v>
      </c>
      <c r="L35" s="110">
        <v>5</v>
      </c>
      <c r="M35" s="110">
        <v>100</v>
      </c>
      <c r="N35" s="111">
        <v>5</v>
      </c>
      <c r="O35" s="88">
        <v>100</v>
      </c>
      <c r="P35" s="85">
        <v>5</v>
      </c>
      <c r="Q35" s="88">
        <v>100</v>
      </c>
      <c r="R35" s="85">
        <v>5</v>
      </c>
      <c r="S35" s="88">
        <v>100</v>
      </c>
      <c r="T35" s="85">
        <v>5</v>
      </c>
      <c r="U35" s="163">
        <f t="shared" si="1"/>
        <v>5</v>
      </c>
      <c r="V35" s="98">
        <v>5</v>
      </c>
    </row>
    <row r="36" spans="1:22" ht="39" customHeight="1" x14ac:dyDescent="0.25">
      <c r="A36" s="22" t="s">
        <v>36</v>
      </c>
      <c r="B36" s="22"/>
      <c r="C36" s="27"/>
      <c r="D36" s="7"/>
      <c r="E36" s="9"/>
      <c r="F36" s="50"/>
      <c r="G36" s="47"/>
      <c r="H36" s="109">
        <v>5</v>
      </c>
      <c r="I36" s="91">
        <v>100</v>
      </c>
      <c r="J36" s="110">
        <v>5</v>
      </c>
      <c r="K36" s="113">
        <v>100</v>
      </c>
      <c r="L36" s="110">
        <v>5</v>
      </c>
      <c r="M36" s="110">
        <v>100</v>
      </c>
      <c r="N36" s="111">
        <v>5</v>
      </c>
      <c r="O36" s="88">
        <v>100</v>
      </c>
      <c r="P36" s="85">
        <v>5</v>
      </c>
      <c r="Q36" s="88">
        <v>100</v>
      </c>
      <c r="R36" s="85">
        <v>5</v>
      </c>
      <c r="S36" s="88">
        <v>100</v>
      </c>
      <c r="T36" s="85">
        <v>5</v>
      </c>
      <c r="U36" s="163">
        <f t="shared" si="1"/>
        <v>5</v>
      </c>
      <c r="V36" s="98">
        <v>5</v>
      </c>
    </row>
    <row r="37" spans="1:22" ht="57" customHeight="1" x14ac:dyDescent="0.25">
      <c r="A37" s="22" t="s">
        <v>37</v>
      </c>
      <c r="B37" s="22"/>
      <c r="C37" s="27"/>
      <c r="D37" s="7"/>
      <c r="E37" s="9"/>
      <c r="F37" s="50"/>
      <c r="G37" s="47"/>
      <c r="H37" s="109"/>
      <c r="I37" s="91"/>
      <c r="J37" s="110"/>
      <c r="K37" s="91"/>
      <c r="L37" s="90"/>
      <c r="M37" s="90"/>
      <c r="N37" s="111"/>
      <c r="O37" s="88">
        <v>100</v>
      </c>
      <c r="P37" s="85">
        <v>10</v>
      </c>
      <c r="Q37" s="92">
        <v>100</v>
      </c>
      <c r="R37" s="85">
        <v>10</v>
      </c>
      <c r="S37" s="92">
        <v>100</v>
      </c>
      <c r="T37" s="85">
        <v>10</v>
      </c>
      <c r="U37" s="163">
        <f>(J37+L37+N37+P37+R37+T37)/3</f>
        <v>10</v>
      </c>
      <c r="V37" s="99">
        <v>10</v>
      </c>
    </row>
    <row r="38" spans="1:22" ht="32.25" customHeight="1" x14ac:dyDescent="0.25">
      <c r="A38" s="208" t="s">
        <v>0</v>
      </c>
      <c r="B38" s="1" t="s">
        <v>1</v>
      </c>
      <c r="C38" s="184"/>
      <c r="D38" s="184"/>
      <c r="E38" s="221"/>
      <c r="F38" s="186"/>
      <c r="G38" s="212" t="s">
        <v>72</v>
      </c>
      <c r="H38" s="214" t="s">
        <v>71</v>
      </c>
      <c r="I38" s="222" t="s">
        <v>18</v>
      </c>
      <c r="J38" s="222"/>
      <c r="K38" s="223" t="s">
        <v>19</v>
      </c>
      <c r="L38" s="222"/>
      <c r="M38" s="148"/>
      <c r="N38" s="114"/>
      <c r="O38" s="224" t="s">
        <v>17</v>
      </c>
      <c r="P38" s="184"/>
      <c r="Q38" s="184" t="s">
        <v>20</v>
      </c>
      <c r="R38" s="220"/>
      <c r="S38" s="184" t="s">
        <v>21</v>
      </c>
      <c r="T38" s="184"/>
      <c r="U38" s="219" t="s">
        <v>72</v>
      </c>
      <c r="V38" s="216" t="s">
        <v>71</v>
      </c>
    </row>
    <row r="39" spans="1:22" ht="71.25" customHeight="1" thickBot="1" x14ac:dyDescent="0.3">
      <c r="A39" s="209"/>
      <c r="B39" s="1"/>
      <c r="C39" s="1"/>
      <c r="D39" s="146"/>
      <c r="E39" s="1"/>
      <c r="F39" s="89"/>
      <c r="G39" s="213"/>
      <c r="H39" s="215"/>
      <c r="I39" s="106" t="s">
        <v>22</v>
      </c>
      <c r="J39" s="149" t="s">
        <v>23</v>
      </c>
      <c r="K39" s="106" t="s">
        <v>22</v>
      </c>
      <c r="L39" s="149" t="s">
        <v>23</v>
      </c>
      <c r="M39" s="106" t="s">
        <v>22</v>
      </c>
      <c r="N39" s="149" t="s">
        <v>23</v>
      </c>
      <c r="O39" s="67" t="s">
        <v>22</v>
      </c>
      <c r="P39" s="146" t="s">
        <v>23</v>
      </c>
      <c r="Q39" s="1" t="s">
        <v>22</v>
      </c>
      <c r="R39" s="146" t="s">
        <v>23</v>
      </c>
      <c r="S39" s="1" t="s">
        <v>22</v>
      </c>
      <c r="T39" s="146" t="s">
        <v>23</v>
      </c>
      <c r="U39" s="190"/>
      <c r="V39" s="217"/>
    </row>
    <row r="40" spans="1:22" ht="30.75" customHeight="1" x14ac:dyDescent="0.25">
      <c r="A40" s="205" t="s">
        <v>38</v>
      </c>
      <c r="B40" s="206"/>
      <c r="C40" s="39"/>
      <c r="D40" s="40"/>
      <c r="E40" s="41"/>
      <c r="F40" s="60"/>
      <c r="G40" s="134">
        <v>1</v>
      </c>
      <c r="H40" s="127">
        <f t="shared" ref="H40:V40" si="2">H41</f>
        <v>5</v>
      </c>
      <c r="I40" s="105">
        <f t="shared" si="2"/>
        <v>100</v>
      </c>
      <c r="J40" s="112">
        <f t="shared" si="2"/>
        <v>5</v>
      </c>
      <c r="K40" s="105">
        <f t="shared" si="2"/>
        <v>100</v>
      </c>
      <c r="L40" s="112">
        <f t="shared" si="2"/>
        <v>5</v>
      </c>
      <c r="M40" s="105">
        <v>100</v>
      </c>
      <c r="N40" s="108">
        <v>5</v>
      </c>
      <c r="O40" s="126">
        <f t="shared" si="2"/>
        <v>100</v>
      </c>
      <c r="P40" s="112">
        <f t="shared" si="2"/>
        <v>5</v>
      </c>
      <c r="Q40" s="105">
        <f t="shared" si="2"/>
        <v>100</v>
      </c>
      <c r="R40" s="112">
        <f t="shared" si="2"/>
        <v>5</v>
      </c>
      <c r="S40" s="105">
        <f t="shared" si="2"/>
        <v>100</v>
      </c>
      <c r="T40" s="112">
        <f t="shared" si="2"/>
        <v>5</v>
      </c>
      <c r="U40" s="130">
        <v>1</v>
      </c>
      <c r="V40" s="134">
        <f t="shared" si="2"/>
        <v>5</v>
      </c>
    </row>
    <row r="41" spans="1:22" ht="45" customHeight="1" x14ac:dyDescent="0.25">
      <c r="A41" s="22" t="s">
        <v>39</v>
      </c>
      <c r="B41" s="22" t="s">
        <v>14</v>
      </c>
      <c r="C41" s="27"/>
      <c r="D41" s="7"/>
      <c r="E41" s="9"/>
      <c r="F41" s="50"/>
      <c r="G41" s="136"/>
      <c r="H41" s="101">
        <v>5</v>
      </c>
      <c r="I41" s="58">
        <v>100</v>
      </c>
      <c r="J41" s="85">
        <v>5</v>
      </c>
      <c r="K41" s="58">
        <v>100</v>
      </c>
      <c r="L41" s="85">
        <v>5</v>
      </c>
      <c r="M41" s="49">
        <v>100</v>
      </c>
      <c r="N41" s="86">
        <v>5</v>
      </c>
      <c r="O41" s="9">
        <v>100</v>
      </c>
      <c r="P41" s="85">
        <v>5</v>
      </c>
      <c r="Q41" s="58">
        <v>100</v>
      </c>
      <c r="R41" s="85">
        <v>5</v>
      </c>
      <c r="S41" s="58">
        <v>100</v>
      </c>
      <c r="T41" s="85">
        <v>5</v>
      </c>
      <c r="U41" s="163">
        <f t="shared" ref="U41" si="3">(J41+L41+N41+P41+R41+T41)/6</f>
        <v>5</v>
      </c>
      <c r="V41" s="98">
        <v>5</v>
      </c>
    </row>
    <row r="42" spans="1:22" ht="30.75" customHeight="1" x14ac:dyDescent="0.25">
      <c r="A42" s="205" t="s">
        <v>34</v>
      </c>
      <c r="B42" s="206"/>
      <c r="C42" s="39"/>
      <c r="D42" s="40"/>
      <c r="E42" s="41"/>
      <c r="F42" s="60"/>
      <c r="G42" s="134">
        <v>1</v>
      </c>
      <c r="H42" s="115">
        <v>5</v>
      </c>
      <c r="I42" s="105"/>
      <c r="J42" s="112">
        <v>0</v>
      </c>
      <c r="K42" s="112"/>
      <c r="L42" s="112">
        <v>0</v>
      </c>
      <c r="M42" s="112"/>
      <c r="N42" s="134">
        <v>0</v>
      </c>
      <c r="O42" s="126">
        <f>(O43+O44+O45+O46)/4</f>
        <v>75</v>
      </c>
      <c r="P42" s="112">
        <f>(P45+P46+P47+P43+P44)</f>
        <v>21</v>
      </c>
      <c r="Q42" s="105">
        <f>(Q43+Q44+Q45+Q46)/4</f>
        <v>75</v>
      </c>
      <c r="R42" s="112">
        <f>(R45+R46+R47+R43+R44)</f>
        <v>21</v>
      </c>
      <c r="S42" s="105">
        <f>(S43+S44+S45+S46)/4</f>
        <v>75</v>
      </c>
      <c r="T42" s="112">
        <f>(T45+T46+T47+T43+T44)</f>
        <v>16</v>
      </c>
      <c r="U42" s="130">
        <v>5</v>
      </c>
      <c r="V42" s="134">
        <f>(V45+V46+V47+V43+V44)</f>
        <v>21</v>
      </c>
    </row>
    <row r="43" spans="1:22" ht="53.25" customHeight="1" x14ac:dyDescent="0.25">
      <c r="A43" s="22" t="s">
        <v>65</v>
      </c>
      <c r="B43" s="22" t="s">
        <v>14</v>
      </c>
      <c r="C43" s="23"/>
      <c r="D43" s="7"/>
      <c r="E43" s="6"/>
      <c r="F43" s="50"/>
      <c r="G43" s="47"/>
      <c r="H43" s="109"/>
      <c r="I43" s="90"/>
      <c r="J43" s="90"/>
      <c r="K43" s="90"/>
      <c r="L43" s="90"/>
      <c r="M43" s="90"/>
      <c r="N43" s="74"/>
      <c r="O43" s="6"/>
      <c r="P43" s="85">
        <v>3</v>
      </c>
      <c r="Q43" s="49"/>
      <c r="R43" s="85">
        <v>3</v>
      </c>
      <c r="S43" s="49"/>
      <c r="T43" s="85">
        <v>3</v>
      </c>
      <c r="U43" s="163">
        <f>(J43+L43+N43+P43+R43+T43)/3</f>
        <v>3</v>
      </c>
      <c r="V43" s="98">
        <v>3</v>
      </c>
    </row>
    <row r="44" spans="1:22" ht="63" customHeight="1" x14ac:dyDescent="0.25">
      <c r="A44" s="22" t="s">
        <v>66</v>
      </c>
      <c r="B44" s="22" t="s">
        <v>15</v>
      </c>
      <c r="C44" s="23"/>
      <c r="D44" s="7"/>
      <c r="E44" s="6"/>
      <c r="F44" s="50"/>
      <c r="G44" s="47"/>
      <c r="H44" s="109"/>
      <c r="I44" s="90"/>
      <c r="J44" s="90"/>
      <c r="K44" s="90"/>
      <c r="L44" s="90"/>
      <c r="M44" s="90"/>
      <c r="N44" s="74"/>
      <c r="O44" s="6">
        <v>100</v>
      </c>
      <c r="P44" s="85">
        <v>3</v>
      </c>
      <c r="Q44" s="49">
        <v>100</v>
      </c>
      <c r="R44" s="85">
        <v>3</v>
      </c>
      <c r="S44" s="49">
        <v>100</v>
      </c>
      <c r="T44" s="85">
        <v>3</v>
      </c>
      <c r="U44" s="163">
        <f t="shared" ref="U44:U47" si="4">(J44+L44+N44+P44+R44+T44)/3</f>
        <v>3</v>
      </c>
      <c r="V44" s="98">
        <v>3</v>
      </c>
    </row>
    <row r="45" spans="1:22" ht="79.5" customHeight="1" x14ac:dyDescent="0.25">
      <c r="A45" s="22" t="s">
        <v>67</v>
      </c>
      <c r="B45" s="22" t="s">
        <v>15</v>
      </c>
      <c r="C45" s="23"/>
      <c r="D45" s="7"/>
      <c r="E45" s="6"/>
      <c r="F45" s="50"/>
      <c r="G45" s="47"/>
      <c r="H45" s="109"/>
      <c r="I45" s="90"/>
      <c r="J45" s="90"/>
      <c r="K45" s="90"/>
      <c r="L45" s="90"/>
      <c r="M45" s="90"/>
      <c r="N45" s="74"/>
      <c r="O45" s="6">
        <v>100</v>
      </c>
      <c r="P45" s="85">
        <v>5</v>
      </c>
      <c r="Q45" s="49">
        <v>100</v>
      </c>
      <c r="R45" s="85">
        <v>5</v>
      </c>
      <c r="S45" s="49">
        <v>100</v>
      </c>
      <c r="T45" s="85">
        <v>5</v>
      </c>
      <c r="U45" s="163">
        <f t="shared" si="4"/>
        <v>5</v>
      </c>
      <c r="V45" s="98">
        <v>5</v>
      </c>
    </row>
    <row r="46" spans="1:22" ht="63" customHeight="1" x14ac:dyDescent="0.25">
      <c r="A46" s="22" t="s">
        <v>68</v>
      </c>
      <c r="B46" s="22" t="s">
        <v>16</v>
      </c>
      <c r="C46" s="23"/>
      <c r="D46" s="7"/>
      <c r="E46" s="6"/>
      <c r="F46" s="50"/>
      <c r="G46" s="47"/>
      <c r="H46" s="109"/>
      <c r="I46" s="90"/>
      <c r="J46" s="90"/>
      <c r="K46" s="90"/>
      <c r="L46" s="90"/>
      <c r="M46" s="90"/>
      <c r="N46" s="74"/>
      <c r="O46" s="6">
        <v>100</v>
      </c>
      <c r="P46" s="85">
        <v>5</v>
      </c>
      <c r="Q46" s="49">
        <v>100</v>
      </c>
      <c r="R46" s="85">
        <v>5</v>
      </c>
      <c r="S46" s="49">
        <v>100</v>
      </c>
      <c r="T46" s="85">
        <v>5</v>
      </c>
      <c r="U46" s="163">
        <f t="shared" si="4"/>
        <v>5</v>
      </c>
      <c r="V46" s="98">
        <v>5</v>
      </c>
    </row>
    <row r="47" spans="1:22" ht="78.75" customHeight="1" thickBot="1" x14ac:dyDescent="0.3">
      <c r="A47" s="22" t="s">
        <v>69</v>
      </c>
      <c r="B47" s="22"/>
      <c r="C47" s="28"/>
      <c r="D47" s="11"/>
      <c r="E47" s="10"/>
      <c r="F47" s="61"/>
      <c r="G47" s="128"/>
      <c r="H47" s="117">
        <v>5</v>
      </c>
      <c r="I47" s="91"/>
      <c r="J47" s="110">
        <v>0</v>
      </c>
      <c r="K47" s="110"/>
      <c r="L47" s="110">
        <v>0</v>
      </c>
      <c r="M47" s="110"/>
      <c r="N47" s="111">
        <v>0</v>
      </c>
      <c r="O47" s="9"/>
      <c r="P47" s="85">
        <v>5</v>
      </c>
      <c r="Q47" s="58"/>
      <c r="R47" s="85">
        <v>5</v>
      </c>
      <c r="S47" s="58"/>
      <c r="T47" s="85">
        <v>0</v>
      </c>
      <c r="U47" s="163">
        <f t="shared" si="4"/>
        <v>3.3333333333333335</v>
      </c>
      <c r="V47" s="98">
        <v>5</v>
      </c>
    </row>
    <row r="48" spans="1:22" ht="24" customHeight="1" x14ac:dyDescent="0.25">
      <c r="A48" s="31" t="s">
        <v>28</v>
      </c>
      <c r="B48" s="32"/>
      <c r="C48" s="29"/>
      <c r="D48" s="16"/>
      <c r="E48" s="17"/>
      <c r="F48" s="62"/>
      <c r="G48" s="137">
        <f>G42+G40+G34+G31+G27+G17+G9</f>
        <v>23</v>
      </c>
      <c r="H48" s="137">
        <f>H42+H40+H34+H31+H27+H17+H9</f>
        <v>185</v>
      </c>
      <c r="I48" s="90">
        <f>(I12+I14+I15+I18+I20+I22+I24+I25+I41+I26+I23+I36+I35+I33+I32+I10+I11)/17</f>
        <v>98.270588235294113</v>
      </c>
      <c r="J48" s="153">
        <f>J42+J40+J34+J31+J27+J17+J9</f>
        <v>162</v>
      </c>
      <c r="K48" s="90">
        <f>(K12+K14+K15+K18+K20+K22+K24+K25+K41+K26+K23+K36+K35+K33+K32+K10+K11)/17</f>
        <v>93.641176470588235</v>
      </c>
      <c r="L48" s="153">
        <f>L42+L40+L34+L31+L27+L17+L9</f>
        <v>143</v>
      </c>
      <c r="M48" s="90">
        <f>(M12+M14+M15+M18+M20+M22+M24+M25+M41+M26+M23+M36+M35+M33+M32+M10+M11)/17</f>
        <v>95.029411764705884</v>
      </c>
      <c r="N48" s="153">
        <f>N42+N40+N34+N31+N27+N17+N9</f>
        <v>154</v>
      </c>
      <c r="O48" s="73"/>
      <c r="P48" s="90"/>
      <c r="Q48" s="91"/>
      <c r="R48" s="90"/>
      <c r="S48" s="91"/>
      <c r="T48" s="90"/>
      <c r="U48" s="131"/>
      <c r="V48" s="123"/>
    </row>
    <row r="49" spans="1:22" ht="24" customHeight="1" x14ac:dyDescent="0.25">
      <c r="A49" s="31" t="s">
        <v>27</v>
      </c>
      <c r="B49" s="32"/>
      <c r="C49" s="120"/>
      <c r="D49" s="121"/>
      <c r="E49" s="122"/>
      <c r="F49" s="93"/>
      <c r="G49" s="119"/>
      <c r="H49" s="94"/>
      <c r="I49" s="118"/>
      <c r="J49" s="90"/>
      <c r="K49" s="90"/>
      <c r="L49" s="90"/>
      <c r="M49" s="90"/>
      <c r="N49" s="119"/>
      <c r="O49" s="125">
        <f>(O12+O13+O14+O15+O18+O20+O22+O24+O25+O41+O44+O45+O46+O26+O23+O32+O33+O35+O36+O37+O10+O11)/22</f>
        <v>98.131818181818161</v>
      </c>
      <c r="P49" s="152">
        <f>(P42+P40+P34+P31+P27+P17+P9)</f>
        <v>205</v>
      </c>
      <c r="Q49" s="125">
        <f>(Q12+Q13+Q14+Q15+Q18+Q20+Q22+Q24+Q25+Q41+Q44+Q45+Q46+Q26+Q23+Q32+Q33+Q35+Q36+Q37+Q10+Q11)/22</f>
        <v>98.022727272727266</v>
      </c>
      <c r="R49" s="152">
        <f>R42+R40+R34+R31+R27+R17+R9</f>
        <v>201</v>
      </c>
      <c r="S49" s="125">
        <f>(S12+S13+S14+S15+S18+S20+S22+S24+S25+S41+S44+S45+S46+S26+S23+S32+S33+S35+S36+S37+S10+S11)/22</f>
        <v>91.336363636363643</v>
      </c>
      <c r="T49" s="152">
        <f>T42+T40+T34+T31+T27+T17+T9</f>
        <v>189</v>
      </c>
      <c r="U49" s="142">
        <f>U42+U40+U34+U31+U27+U17+U9</f>
        <v>30</v>
      </c>
      <c r="V49" s="138">
        <f>V42+V40+V34+V31+V27+V17+V9</f>
        <v>226</v>
      </c>
    </row>
    <row r="50" spans="1:22" ht="24.75" customHeight="1" thickBot="1" x14ac:dyDescent="0.3">
      <c r="A50" s="4" t="s">
        <v>29</v>
      </c>
      <c r="B50" s="4"/>
      <c r="C50" s="30"/>
      <c r="D50" s="4"/>
      <c r="E50" s="4"/>
      <c r="F50" s="66"/>
      <c r="G50" s="129"/>
      <c r="H50" s="102"/>
      <c r="I50" s="95"/>
      <c r="J50" s="95">
        <v>1</v>
      </c>
      <c r="K50" s="95"/>
      <c r="L50" s="95">
        <v>3</v>
      </c>
      <c r="M50" s="95"/>
      <c r="N50" s="78">
        <v>2</v>
      </c>
      <c r="O50" s="77"/>
      <c r="P50" s="95">
        <v>1</v>
      </c>
      <c r="Q50" s="95"/>
      <c r="R50" s="95">
        <v>2</v>
      </c>
      <c r="S50" s="95"/>
      <c r="T50" s="95">
        <v>3</v>
      </c>
      <c r="U50" s="132"/>
      <c r="V50" s="100"/>
    </row>
    <row r="51" spans="1:22" ht="16.5" thickBot="1" x14ac:dyDescent="0.3">
      <c r="A51" s="34" t="s">
        <v>26</v>
      </c>
      <c r="H51" s="124">
        <f>(J48+L48+N48+P49+R49+T49)/6</f>
        <v>175.66666666666666</v>
      </c>
      <c r="I51" s="164">
        <f>(I48+K48+M48+O49+Q49+S49)/6</f>
        <v>95.738680926916217</v>
      </c>
      <c r="J51" t="s">
        <v>77</v>
      </c>
      <c r="P51" s="5"/>
      <c r="Q51" s="5"/>
      <c r="R51" s="5"/>
      <c r="S51" s="5"/>
      <c r="T51" s="5"/>
      <c r="U51" s="5"/>
    </row>
  </sheetData>
  <mergeCells count="36">
    <mergeCell ref="V38:V39"/>
    <mergeCell ref="A9:B9"/>
    <mergeCell ref="A17:B17"/>
    <mergeCell ref="A27:B27"/>
    <mergeCell ref="U38:U39"/>
    <mergeCell ref="Q38:R38"/>
    <mergeCell ref="S38:T38"/>
    <mergeCell ref="C38:D38"/>
    <mergeCell ref="E38:F38"/>
    <mergeCell ref="I38:J38"/>
    <mergeCell ref="K38:L38"/>
    <mergeCell ref="O38:P38"/>
    <mergeCell ref="A42:B42"/>
    <mergeCell ref="A34:B34"/>
    <mergeCell ref="A40:B40"/>
    <mergeCell ref="A38:A39"/>
    <mergeCell ref="G6:N6"/>
    <mergeCell ref="G38:G39"/>
    <mergeCell ref="H38:H39"/>
    <mergeCell ref="A31:B31"/>
    <mergeCell ref="A2:T2"/>
    <mergeCell ref="C7:D7"/>
    <mergeCell ref="E7:F7"/>
    <mergeCell ref="I7:J7"/>
    <mergeCell ref="K7:L7"/>
    <mergeCell ref="O7:P7"/>
    <mergeCell ref="Q7:R7"/>
    <mergeCell ref="S7:T7"/>
    <mergeCell ref="M7:N7"/>
    <mergeCell ref="H7:H8"/>
    <mergeCell ref="A7:A8"/>
    <mergeCell ref="G7:G8"/>
    <mergeCell ref="O6:V6"/>
    <mergeCell ref="A3:V3"/>
    <mergeCell ref="V7:V8"/>
    <mergeCell ref="U7:U8"/>
  </mergeCells>
  <pageMargins left="0.11811023622047245" right="0.19685039370078741" top="0.31496062992125984" bottom="0.31496062992125984" header="0.31496062992125984" footer="0.31496062992125984"/>
  <pageSetup paperSize="9" scale="6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workbookViewId="0">
      <pane ySplit="5" topLeftCell="A14" activePane="bottomLeft" state="frozen"/>
      <selection pane="bottomLeft" activeCell="H23" sqref="H23"/>
    </sheetView>
  </sheetViews>
  <sheetFormatPr defaultRowHeight="15" x14ac:dyDescent="0.25"/>
  <cols>
    <col min="1" max="1" width="40.7109375" customWidth="1"/>
    <col min="2" max="2" width="19.7109375" hidden="1" customWidth="1"/>
    <col min="3" max="3" width="10.140625" hidden="1" customWidth="1"/>
    <col min="4" max="4" width="8.42578125" hidden="1" customWidth="1"/>
    <col min="5" max="5" width="10.28515625" hidden="1" customWidth="1"/>
    <col min="6" max="6" width="8.85546875" hidden="1" customWidth="1"/>
    <col min="7" max="7" width="8.85546875" customWidth="1"/>
    <col min="8" max="8" width="7.5703125" customWidth="1"/>
    <col min="10" max="10" width="7.7109375" customWidth="1"/>
    <col min="11" max="11" width="9" customWidth="1"/>
    <col min="12" max="12" width="8" customWidth="1"/>
    <col min="13" max="13" width="9.42578125" customWidth="1"/>
    <col min="14" max="14" width="8" customWidth="1"/>
    <col min="16" max="16" width="8" customWidth="1"/>
    <col min="18" max="18" width="7.7109375" customWidth="1"/>
  </cols>
  <sheetData>
    <row r="1" spans="1:20" x14ac:dyDescent="0.25">
      <c r="P1" t="s">
        <v>24</v>
      </c>
    </row>
    <row r="2" spans="1:20" ht="30.75" customHeight="1" x14ac:dyDescent="0.25">
      <c r="A2" s="182" t="s">
        <v>73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15.75" x14ac:dyDescent="0.25">
      <c r="A3" s="183" t="s">
        <v>110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55"/>
    </row>
    <row r="4" spans="1:20" ht="15.75" customHeight="1" x14ac:dyDescent="0.25">
      <c r="A4" s="1" t="s">
        <v>0</v>
      </c>
      <c r="B4" s="1" t="s">
        <v>1</v>
      </c>
      <c r="C4" s="184"/>
      <c r="D4" s="184"/>
      <c r="E4" s="185"/>
      <c r="F4" s="186"/>
      <c r="G4" s="235" t="s">
        <v>82</v>
      </c>
      <c r="H4" s="235"/>
      <c r="I4" s="233" t="s">
        <v>19</v>
      </c>
      <c r="J4" s="235"/>
      <c r="K4" s="233" t="s">
        <v>108</v>
      </c>
      <c r="L4" s="233"/>
      <c r="M4" s="184" t="s">
        <v>17</v>
      </c>
      <c r="N4" s="184"/>
      <c r="O4" s="184" t="s">
        <v>20</v>
      </c>
      <c r="P4" s="220"/>
      <c r="Q4" s="184" t="s">
        <v>21</v>
      </c>
      <c r="R4" s="184"/>
    </row>
    <row r="5" spans="1:20" ht="32.25" thickBot="1" x14ac:dyDescent="0.3">
      <c r="A5" s="3"/>
      <c r="B5" s="1"/>
      <c r="C5" s="1"/>
      <c r="D5" s="52"/>
      <c r="E5" s="1"/>
      <c r="F5" s="53"/>
      <c r="G5" s="67" t="s">
        <v>22</v>
      </c>
      <c r="H5" s="68" t="s">
        <v>23</v>
      </c>
      <c r="I5" s="67" t="s">
        <v>22</v>
      </c>
      <c r="J5" s="68" t="s">
        <v>23</v>
      </c>
      <c r="K5" s="67" t="s">
        <v>22</v>
      </c>
      <c r="L5" s="68" t="s">
        <v>23</v>
      </c>
      <c r="M5" s="67" t="s">
        <v>22</v>
      </c>
      <c r="N5" s="68" t="s">
        <v>23</v>
      </c>
      <c r="O5" s="67" t="s">
        <v>22</v>
      </c>
      <c r="P5" s="68" t="s">
        <v>23</v>
      </c>
      <c r="Q5" s="67" t="s">
        <v>22</v>
      </c>
      <c r="R5" s="68" t="s">
        <v>23</v>
      </c>
    </row>
    <row r="6" spans="1:20" ht="31.5" customHeight="1" x14ac:dyDescent="0.25">
      <c r="A6" s="218" t="s">
        <v>2</v>
      </c>
      <c r="B6" s="218"/>
      <c r="C6" s="37"/>
      <c r="D6" s="38"/>
      <c r="E6" s="37"/>
      <c r="F6" s="65"/>
      <c r="G6" s="69">
        <f t="shared" ref="G6:M6" si="0">(G11+G12)/2</f>
        <v>95.8</v>
      </c>
      <c r="H6" s="38">
        <f t="shared" si="0"/>
        <v>9</v>
      </c>
      <c r="I6" s="69">
        <f t="shared" si="0"/>
        <v>82.4</v>
      </c>
      <c r="J6" s="38">
        <f t="shared" si="0"/>
        <v>5</v>
      </c>
      <c r="K6" s="69">
        <f t="shared" si="0"/>
        <v>89.25</v>
      </c>
      <c r="L6" s="38">
        <f t="shared" si="0"/>
        <v>8</v>
      </c>
      <c r="M6" s="69">
        <f t="shared" si="0"/>
        <v>99.1</v>
      </c>
      <c r="N6" s="38">
        <f>(N11+N12+N13)/3</f>
        <v>6.666666666666667</v>
      </c>
      <c r="O6" s="69">
        <f>(O11+O12)/2</f>
        <v>99.15</v>
      </c>
      <c r="P6" s="38">
        <f>(P11+P12+P13)/3</f>
        <v>6.666666666666667</v>
      </c>
      <c r="Q6" s="69">
        <f>(Q11+Q12)/2</f>
        <v>93.15</v>
      </c>
      <c r="R6" s="38">
        <f>(R11+R12+R13)/3</f>
        <v>9.3333333333333339</v>
      </c>
    </row>
    <row r="7" spans="1:20" s="20" customFormat="1" ht="48.75" hidden="1" customHeight="1" x14ac:dyDescent="0.25">
      <c r="A7" s="24" t="s">
        <v>30</v>
      </c>
      <c r="B7" s="25" t="s">
        <v>4</v>
      </c>
      <c r="C7" s="27"/>
      <c r="D7" s="7"/>
      <c r="E7" s="6"/>
      <c r="F7" s="50"/>
      <c r="G7" s="6"/>
      <c r="H7" s="7"/>
      <c r="I7" s="6"/>
      <c r="J7" s="7"/>
      <c r="K7" s="6"/>
      <c r="L7" s="7"/>
      <c r="M7" s="6"/>
      <c r="N7" s="7"/>
      <c r="O7" s="6"/>
      <c r="P7" s="7"/>
      <c r="Q7" s="6"/>
      <c r="R7" s="7"/>
      <c r="S7" s="2"/>
    </row>
    <row r="8" spans="1:20" s="20" customFormat="1" ht="44.25" hidden="1" customHeight="1" x14ac:dyDescent="0.25">
      <c r="A8" s="21" t="s">
        <v>49</v>
      </c>
      <c r="B8" s="25" t="s">
        <v>4</v>
      </c>
      <c r="C8" s="27"/>
      <c r="D8" s="7"/>
      <c r="E8" s="6"/>
      <c r="F8" s="50"/>
      <c r="G8" s="6"/>
      <c r="H8" s="7"/>
      <c r="I8" s="6"/>
      <c r="J8" s="7"/>
      <c r="K8" s="6"/>
      <c r="L8" s="7"/>
      <c r="M8" s="6"/>
      <c r="N8" s="7"/>
      <c r="O8" s="6"/>
      <c r="P8" s="7"/>
      <c r="Q8" s="6"/>
      <c r="R8" s="7"/>
      <c r="S8" s="2"/>
    </row>
    <row r="9" spans="1:20" s="20" customFormat="1" ht="31.5" hidden="1" customHeight="1" x14ac:dyDescent="0.25">
      <c r="A9" s="24" t="s">
        <v>54</v>
      </c>
      <c r="B9" s="25" t="s">
        <v>4</v>
      </c>
      <c r="C9" s="27"/>
      <c r="D9" s="7"/>
      <c r="E9" s="6"/>
      <c r="F9" s="50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2"/>
    </row>
    <row r="10" spans="1:20" s="20" customFormat="1" ht="60" hidden="1" customHeight="1" x14ac:dyDescent="0.25">
      <c r="A10" s="21" t="s">
        <v>50</v>
      </c>
      <c r="B10" s="25" t="s">
        <v>4</v>
      </c>
      <c r="C10" s="27"/>
      <c r="D10" s="7"/>
      <c r="E10" s="6"/>
      <c r="F10" s="50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2"/>
    </row>
    <row r="11" spans="1:20" s="20" customFormat="1" ht="90" customHeight="1" x14ac:dyDescent="0.25">
      <c r="A11" s="21" t="s">
        <v>51</v>
      </c>
      <c r="B11" s="25" t="s">
        <v>4</v>
      </c>
      <c r="C11" s="27"/>
      <c r="D11" s="7"/>
      <c r="E11" s="6"/>
      <c r="F11" s="50"/>
      <c r="G11" s="6">
        <v>91.8</v>
      </c>
      <c r="H11" s="7">
        <v>8</v>
      </c>
      <c r="I11" s="6">
        <v>64.8</v>
      </c>
      <c r="J11" s="7">
        <v>0</v>
      </c>
      <c r="K11" s="6">
        <v>85.3</v>
      </c>
      <c r="L11" s="7">
        <v>8</v>
      </c>
      <c r="M11" s="6">
        <v>98.3</v>
      </c>
      <c r="N11" s="7">
        <v>10</v>
      </c>
      <c r="O11" s="6">
        <v>98.3</v>
      </c>
      <c r="P11" s="7">
        <v>10</v>
      </c>
      <c r="Q11" s="6">
        <v>86.7</v>
      </c>
      <c r="R11" s="7">
        <v>8</v>
      </c>
      <c r="S11" s="2"/>
    </row>
    <row r="12" spans="1:20" s="20" customFormat="1" ht="61.5" customHeight="1" x14ac:dyDescent="0.25">
      <c r="A12" s="21" t="s">
        <v>52</v>
      </c>
      <c r="B12" s="22" t="s">
        <v>5</v>
      </c>
      <c r="C12" s="27"/>
      <c r="D12" s="7"/>
      <c r="E12" s="6"/>
      <c r="F12" s="50"/>
      <c r="G12" s="6">
        <v>99.8</v>
      </c>
      <c r="H12" s="7">
        <v>10</v>
      </c>
      <c r="I12" s="6">
        <v>100</v>
      </c>
      <c r="J12" s="7">
        <v>10</v>
      </c>
      <c r="K12" s="6">
        <v>93.2</v>
      </c>
      <c r="L12" s="7">
        <v>8</v>
      </c>
      <c r="M12" s="6">
        <v>99.9</v>
      </c>
      <c r="N12" s="7">
        <v>10</v>
      </c>
      <c r="O12" s="6">
        <v>100</v>
      </c>
      <c r="P12" s="7">
        <v>10</v>
      </c>
      <c r="Q12" s="6">
        <v>99.6</v>
      </c>
      <c r="R12" s="7">
        <v>10</v>
      </c>
      <c r="S12" s="2"/>
    </row>
    <row r="13" spans="1:20" s="20" customFormat="1" ht="50.25" customHeight="1" x14ac:dyDescent="0.25">
      <c r="A13" s="56" t="s">
        <v>53</v>
      </c>
      <c r="B13" s="22"/>
      <c r="C13" s="27"/>
      <c r="D13" s="47"/>
      <c r="E13" s="48"/>
      <c r="F13" s="47"/>
      <c r="G13" s="6"/>
      <c r="H13" s="7"/>
      <c r="I13" s="6"/>
      <c r="J13" s="7"/>
      <c r="K13" s="6"/>
      <c r="L13" s="7"/>
      <c r="M13" s="6"/>
      <c r="N13" s="7">
        <v>0</v>
      </c>
      <c r="O13" s="6"/>
      <c r="P13" s="7">
        <v>0</v>
      </c>
      <c r="Q13" s="6"/>
      <c r="R13" s="7">
        <v>10</v>
      </c>
      <c r="S13" s="2"/>
    </row>
    <row r="14" spans="1:20" ht="27" customHeight="1" x14ac:dyDescent="0.25">
      <c r="A14" s="227" t="s">
        <v>3</v>
      </c>
      <c r="B14" s="228"/>
      <c r="C14" s="39"/>
      <c r="D14" s="39"/>
      <c r="E14" s="39"/>
      <c r="F14" s="59"/>
      <c r="G14" s="70">
        <f>(G19+G21+G22+G23)/4</f>
        <v>90.649999999999991</v>
      </c>
      <c r="H14" s="71">
        <f>(G19+G20+G21+G22+G23)/5</f>
        <v>92.52000000000001</v>
      </c>
      <c r="I14" s="70">
        <f>(I19+I21+I22+I23)/4</f>
        <v>95.174999999999997</v>
      </c>
      <c r="J14" s="71">
        <f>(I19+I20+I21+I22+I23)/5</f>
        <v>96.14</v>
      </c>
      <c r="K14" s="70">
        <f>(K19+K21+K22+K23)/4</f>
        <v>78.674999999999997</v>
      </c>
      <c r="L14" s="71">
        <f>(K19+K20+K21+K22+K23)/5</f>
        <v>82.94</v>
      </c>
      <c r="M14" s="70">
        <f>(M19+M21+M22+M23)/4</f>
        <v>83.425000000000011</v>
      </c>
      <c r="N14" s="71">
        <f>(M19+M20+M21+M22+M23)/5</f>
        <v>86.740000000000009</v>
      </c>
      <c r="O14" s="70">
        <f>(O19+O21+O22+O23)/4</f>
        <v>85.4</v>
      </c>
      <c r="P14" s="71">
        <f>(O19+O20+O21+O22+O23)/5</f>
        <v>88.32</v>
      </c>
      <c r="Q14" s="70">
        <f>(Q19+Q21+Q22+Q23)/4</f>
        <v>91.025000000000006</v>
      </c>
      <c r="R14" s="71">
        <f>(Q19+Q20+Q21+Q22+Q23)/5</f>
        <v>92.820000000000007</v>
      </c>
    </row>
    <row r="15" spans="1:20" s="20" customFormat="1" ht="25.5" hidden="1" customHeight="1" x14ac:dyDescent="0.25">
      <c r="A15" s="46" t="s">
        <v>31</v>
      </c>
      <c r="B15" s="46" t="s">
        <v>6</v>
      </c>
      <c r="C15" s="23"/>
      <c r="D15" s="7"/>
      <c r="E15" s="6"/>
      <c r="F15" s="50"/>
      <c r="G15" s="6"/>
      <c r="H15" s="7"/>
      <c r="I15" s="6"/>
      <c r="J15" s="7"/>
      <c r="K15" s="8"/>
      <c r="L15" s="80"/>
      <c r="M15" s="6"/>
      <c r="N15" s="7"/>
      <c r="O15" s="6"/>
      <c r="P15" s="7"/>
      <c r="Q15" s="8"/>
      <c r="R15" s="7"/>
    </row>
    <row r="16" spans="1:20" s="20" customFormat="1" ht="26.25" hidden="1" customHeight="1" x14ac:dyDescent="0.25">
      <c r="A16" s="46" t="s">
        <v>32</v>
      </c>
      <c r="B16" s="46" t="s">
        <v>6</v>
      </c>
      <c r="C16" s="23"/>
      <c r="D16" s="7"/>
      <c r="E16" s="6"/>
      <c r="F16" s="50"/>
      <c r="G16" s="6"/>
      <c r="H16" s="7"/>
      <c r="I16" s="6"/>
      <c r="J16" s="7"/>
      <c r="K16" s="8"/>
      <c r="L16" s="80"/>
      <c r="M16" s="6"/>
      <c r="N16" s="7"/>
      <c r="O16" s="6"/>
      <c r="P16" s="7"/>
      <c r="Q16" s="8"/>
      <c r="R16" s="7"/>
    </row>
    <row r="17" spans="1:18" s="20" customFormat="1" ht="36.75" hidden="1" customHeight="1" x14ac:dyDescent="0.25">
      <c r="A17" s="46" t="s">
        <v>55</v>
      </c>
      <c r="B17" s="46" t="s">
        <v>6</v>
      </c>
      <c r="C17" s="23"/>
      <c r="D17" s="7"/>
      <c r="E17" s="6"/>
      <c r="F17" s="50"/>
      <c r="G17" s="6"/>
      <c r="H17" s="7"/>
      <c r="I17" s="6"/>
      <c r="J17" s="7"/>
      <c r="K17" s="8"/>
      <c r="L17" s="80"/>
      <c r="M17" s="6"/>
      <c r="N17" s="7"/>
      <c r="O17" s="6"/>
      <c r="P17" s="7"/>
      <c r="Q17" s="8"/>
      <c r="R17" s="7"/>
    </row>
    <row r="18" spans="1:18" s="20" customFormat="1" ht="52.5" hidden="1" customHeight="1" x14ac:dyDescent="0.25">
      <c r="A18" s="46" t="s">
        <v>56</v>
      </c>
      <c r="B18" s="46" t="s">
        <v>6</v>
      </c>
      <c r="C18" s="23"/>
      <c r="D18" s="7"/>
      <c r="E18" s="6"/>
      <c r="F18" s="50"/>
      <c r="G18" s="6"/>
      <c r="H18" s="7"/>
      <c r="I18" s="6"/>
      <c r="J18" s="7"/>
      <c r="K18" s="8"/>
      <c r="L18" s="80"/>
      <c r="M18" s="6"/>
      <c r="N18" s="7"/>
      <c r="O18" s="6"/>
      <c r="P18" s="7"/>
      <c r="Q18" s="8"/>
      <c r="R18" s="7"/>
    </row>
    <row r="19" spans="1:18" s="20" customFormat="1" ht="44.25" customHeight="1" x14ac:dyDescent="0.25">
      <c r="A19" s="46" t="s">
        <v>57</v>
      </c>
      <c r="B19" s="46" t="s">
        <v>7</v>
      </c>
      <c r="C19" s="58"/>
      <c r="D19" s="49"/>
      <c r="E19" s="58"/>
      <c r="F19" s="50"/>
      <c r="G19" s="9">
        <v>78.8</v>
      </c>
      <c r="H19" s="7">
        <v>7</v>
      </c>
      <c r="I19" s="9">
        <v>94.7</v>
      </c>
      <c r="J19" s="7">
        <v>10</v>
      </c>
      <c r="K19" s="6">
        <v>70.7</v>
      </c>
      <c r="L19" s="7">
        <v>7</v>
      </c>
      <c r="M19" s="9">
        <v>33.799999999999997</v>
      </c>
      <c r="N19" s="7">
        <v>4</v>
      </c>
      <c r="O19" s="9">
        <v>48.7</v>
      </c>
      <c r="P19" s="7">
        <v>4</v>
      </c>
      <c r="Q19" s="9">
        <v>80</v>
      </c>
      <c r="R19" s="7">
        <v>7</v>
      </c>
    </row>
    <row r="20" spans="1:18" s="20" customFormat="1" ht="42" customHeight="1" x14ac:dyDescent="0.25">
      <c r="A20" s="46" t="s">
        <v>58</v>
      </c>
      <c r="B20" s="46" t="s">
        <v>8</v>
      </c>
      <c r="C20" s="58"/>
      <c r="D20" s="49"/>
      <c r="E20" s="58"/>
      <c r="F20" s="50"/>
      <c r="G20" s="9">
        <v>100</v>
      </c>
      <c r="H20" s="7">
        <v>10</v>
      </c>
      <c r="I20" s="9">
        <v>100</v>
      </c>
      <c r="J20" s="7">
        <v>10</v>
      </c>
      <c r="K20" s="6">
        <v>100</v>
      </c>
      <c r="L20" s="7">
        <v>10</v>
      </c>
      <c r="M20" s="9">
        <v>100</v>
      </c>
      <c r="N20" s="7">
        <v>10</v>
      </c>
      <c r="O20" s="9">
        <v>100</v>
      </c>
      <c r="P20" s="7">
        <v>10</v>
      </c>
      <c r="Q20" s="9">
        <v>100</v>
      </c>
      <c r="R20" s="7">
        <v>10</v>
      </c>
    </row>
    <row r="21" spans="1:18" s="20" customFormat="1" ht="28.5" customHeight="1" x14ac:dyDescent="0.25">
      <c r="A21" s="46" t="s">
        <v>59</v>
      </c>
      <c r="B21" s="46" t="s">
        <v>9</v>
      </c>
      <c r="C21" s="58"/>
      <c r="D21" s="49"/>
      <c r="E21" s="58"/>
      <c r="F21" s="50"/>
      <c r="G21" s="9">
        <v>99.9</v>
      </c>
      <c r="H21" s="7">
        <v>10</v>
      </c>
      <c r="I21" s="9">
        <v>95.8</v>
      </c>
      <c r="J21" s="7">
        <v>10</v>
      </c>
      <c r="K21" s="6">
        <v>72</v>
      </c>
      <c r="L21" s="7">
        <v>3</v>
      </c>
      <c r="M21" s="9">
        <v>100</v>
      </c>
      <c r="N21" s="7">
        <v>10</v>
      </c>
      <c r="O21" s="9">
        <v>95.2</v>
      </c>
      <c r="P21" s="7">
        <v>10</v>
      </c>
      <c r="Q21" s="9">
        <v>91</v>
      </c>
      <c r="R21" s="7">
        <v>6</v>
      </c>
    </row>
    <row r="22" spans="1:18" s="20" customFormat="1" ht="33.75" customHeight="1" x14ac:dyDescent="0.25">
      <c r="A22" s="46" t="s">
        <v>60</v>
      </c>
      <c r="B22" s="46"/>
      <c r="C22" s="58"/>
      <c r="D22" s="49"/>
      <c r="E22" s="58"/>
      <c r="F22" s="50"/>
      <c r="G22" s="9">
        <v>84.7</v>
      </c>
      <c r="H22" s="7">
        <v>3</v>
      </c>
      <c r="I22" s="9">
        <v>90.2</v>
      </c>
      <c r="J22" s="7">
        <v>6</v>
      </c>
      <c r="K22" s="6">
        <v>72</v>
      </c>
      <c r="L22" s="7">
        <v>3</v>
      </c>
      <c r="M22" s="9">
        <v>99.9</v>
      </c>
      <c r="N22" s="7">
        <v>10</v>
      </c>
      <c r="O22" s="9">
        <v>98.4</v>
      </c>
      <c r="P22" s="7">
        <v>10</v>
      </c>
      <c r="Q22" s="9">
        <v>93.8</v>
      </c>
      <c r="R22" s="7">
        <v>6</v>
      </c>
    </row>
    <row r="23" spans="1:18" s="20" customFormat="1" ht="33.75" customHeight="1" x14ac:dyDescent="0.25">
      <c r="A23" s="46" t="s">
        <v>61</v>
      </c>
      <c r="B23" s="46"/>
      <c r="C23" s="58"/>
      <c r="D23" s="49"/>
      <c r="E23" s="58"/>
      <c r="F23" s="50"/>
      <c r="G23" s="9">
        <v>99.2</v>
      </c>
      <c r="H23" s="7">
        <v>7</v>
      </c>
      <c r="I23" s="9">
        <v>100</v>
      </c>
      <c r="J23" s="7">
        <v>10</v>
      </c>
      <c r="K23" s="6">
        <v>100</v>
      </c>
      <c r="L23" s="7">
        <v>10</v>
      </c>
      <c r="M23" s="9">
        <v>100</v>
      </c>
      <c r="N23" s="7">
        <v>10</v>
      </c>
      <c r="O23" s="9">
        <v>99.3</v>
      </c>
      <c r="P23" s="7">
        <v>7</v>
      </c>
      <c r="Q23" s="9">
        <v>99.3</v>
      </c>
      <c r="R23" s="7">
        <v>7</v>
      </c>
    </row>
    <row r="24" spans="1:18" ht="36.75" customHeight="1" x14ac:dyDescent="0.25">
      <c r="A24" s="207" t="s">
        <v>10</v>
      </c>
      <c r="B24" s="206"/>
      <c r="C24" s="39"/>
      <c r="D24" s="39"/>
      <c r="E24" s="39"/>
      <c r="F24" s="59"/>
      <c r="G24" s="41"/>
      <c r="H24" s="72">
        <f>(H26+H27)/2</f>
        <v>7.5</v>
      </c>
      <c r="I24" s="41"/>
      <c r="J24" s="72">
        <f>(J26+J27)/2</f>
        <v>7.5</v>
      </c>
      <c r="K24" s="41"/>
      <c r="L24" s="72">
        <f>(L26+L27)/2</f>
        <v>7.5</v>
      </c>
      <c r="M24" s="41"/>
      <c r="N24" s="72">
        <f>(N26+N27)/2</f>
        <v>7.5</v>
      </c>
      <c r="O24" s="41"/>
      <c r="P24" s="72">
        <f>(P26+P27)/2</f>
        <v>7.5</v>
      </c>
      <c r="Q24" s="41"/>
      <c r="R24" s="72">
        <f>(R26+R27)/2</f>
        <v>7.5</v>
      </c>
    </row>
    <row r="25" spans="1:18" ht="53.25" hidden="1" customHeight="1" x14ac:dyDescent="0.25">
      <c r="A25" s="57" t="s">
        <v>62</v>
      </c>
      <c r="B25" s="26" t="s">
        <v>11</v>
      </c>
      <c r="C25" s="27"/>
      <c r="D25" s="7"/>
      <c r="E25" s="9"/>
      <c r="F25" s="50"/>
      <c r="G25" s="9"/>
      <c r="H25" s="7"/>
      <c r="I25" s="9"/>
      <c r="J25" s="7"/>
      <c r="K25" s="8"/>
      <c r="L25" s="80"/>
      <c r="M25" s="9"/>
      <c r="N25" s="7"/>
      <c r="O25" s="9"/>
      <c r="P25" s="7"/>
      <c r="Q25" s="9"/>
      <c r="R25" s="7"/>
    </row>
    <row r="26" spans="1:18" ht="53.25" customHeight="1" x14ac:dyDescent="0.25">
      <c r="A26" s="26" t="s">
        <v>63</v>
      </c>
      <c r="B26" s="26" t="s">
        <v>11</v>
      </c>
      <c r="C26" s="27"/>
      <c r="D26" s="7"/>
      <c r="E26" s="9"/>
      <c r="F26" s="50"/>
      <c r="G26" s="9"/>
      <c r="H26" s="7">
        <v>5</v>
      </c>
      <c r="I26" s="9"/>
      <c r="J26" s="7">
        <v>5</v>
      </c>
      <c r="K26" s="6"/>
      <c r="L26" s="7">
        <v>5</v>
      </c>
      <c r="M26" s="9"/>
      <c r="N26" s="7">
        <v>5</v>
      </c>
      <c r="O26" s="9"/>
      <c r="P26" s="7">
        <v>5</v>
      </c>
      <c r="Q26" s="9"/>
      <c r="R26" s="7">
        <v>5</v>
      </c>
    </row>
    <row r="27" spans="1:18" ht="51.75" customHeight="1" x14ac:dyDescent="0.25">
      <c r="A27" s="26" t="s">
        <v>64</v>
      </c>
      <c r="B27" s="26"/>
      <c r="C27" s="27"/>
      <c r="D27" s="7"/>
      <c r="E27" s="9"/>
      <c r="F27" s="50"/>
      <c r="G27" s="9"/>
      <c r="H27" s="7">
        <v>10</v>
      </c>
      <c r="I27" s="9"/>
      <c r="J27" s="7">
        <v>10</v>
      </c>
      <c r="K27" s="6"/>
      <c r="L27" s="7">
        <v>10</v>
      </c>
      <c r="M27" s="9"/>
      <c r="N27" s="7">
        <v>10</v>
      </c>
      <c r="O27" s="9"/>
      <c r="P27" s="7">
        <v>10</v>
      </c>
      <c r="Q27" s="9"/>
      <c r="R27" s="7">
        <v>10</v>
      </c>
    </row>
    <row r="28" spans="1:18" ht="18.75" x14ac:dyDescent="0.3">
      <c r="A28" s="229" t="s">
        <v>13</v>
      </c>
      <c r="B28" s="230"/>
      <c r="C28" s="39"/>
      <c r="D28" s="40"/>
      <c r="E28" s="41"/>
      <c r="F28" s="60"/>
      <c r="G28" s="41"/>
      <c r="H28" s="40">
        <f>H30</f>
        <v>10</v>
      </c>
      <c r="I28" s="41"/>
      <c r="J28" s="40">
        <f>J30</f>
        <v>10</v>
      </c>
      <c r="K28" s="41"/>
      <c r="L28" s="40">
        <f>L30</f>
        <v>10</v>
      </c>
      <c r="M28" s="41"/>
      <c r="N28" s="40">
        <f>N30</f>
        <v>10</v>
      </c>
      <c r="O28" s="41"/>
      <c r="P28" s="40">
        <f>P30</f>
        <v>10</v>
      </c>
      <c r="Q28" s="41"/>
      <c r="R28" s="40">
        <f>R30</f>
        <v>10</v>
      </c>
    </row>
    <row r="29" spans="1:18" ht="31.5" hidden="1" customHeight="1" x14ac:dyDescent="0.25">
      <c r="A29" s="22" t="s">
        <v>40</v>
      </c>
      <c r="B29" s="22"/>
      <c r="C29" s="27"/>
      <c r="D29" s="7"/>
      <c r="E29" s="9"/>
      <c r="F29" s="50"/>
      <c r="G29" s="9"/>
      <c r="H29" s="7"/>
      <c r="I29" s="9"/>
      <c r="J29" s="7"/>
      <c r="K29" s="6"/>
      <c r="L29" s="7"/>
      <c r="M29" s="9"/>
      <c r="N29" s="7"/>
      <c r="O29" s="9"/>
      <c r="P29" s="7"/>
      <c r="Q29" s="9"/>
      <c r="R29" s="7"/>
    </row>
    <row r="30" spans="1:18" ht="29.25" customHeight="1" thickBot="1" x14ac:dyDescent="0.3">
      <c r="A30" s="22" t="s">
        <v>12</v>
      </c>
      <c r="B30" s="22"/>
      <c r="C30" s="27"/>
      <c r="D30" s="7"/>
      <c r="E30" s="9"/>
      <c r="F30" s="50"/>
      <c r="G30" s="9"/>
      <c r="H30" s="7">
        <v>10</v>
      </c>
      <c r="I30" s="9"/>
      <c r="J30" s="7">
        <v>10</v>
      </c>
      <c r="K30" s="6"/>
      <c r="L30" s="7">
        <v>10</v>
      </c>
      <c r="M30" s="9"/>
      <c r="N30" s="7">
        <v>10</v>
      </c>
      <c r="O30" s="9"/>
      <c r="P30" s="7">
        <v>10</v>
      </c>
      <c r="Q30" s="9"/>
      <c r="R30" s="7">
        <v>10</v>
      </c>
    </row>
    <row r="31" spans="1:18" ht="19.5" hidden="1" thickBot="1" x14ac:dyDescent="0.35">
      <c r="A31" s="229"/>
      <c r="B31" s="230"/>
      <c r="C31" s="39"/>
      <c r="D31" s="40"/>
      <c r="E31" s="39"/>
      <c r="F31" s="60"/>
      <c r="G31" s="41"/>
      <c r="H31" s="40"/>
      <c r="I31" s="41"/>
      <c r="J31" s="40"/>
      <c r="K31" s="41"/>
      <c r="L31" s="40"/>
      <c r="M31" s="41"/>
      <c r="N31" s="40"/>
      <c r="O31" s="41"/>
      <c r="P31" s="40"/>
      <c r="Q31" s="41"/>
      <c r="R31" s="40"/>
    </row>
    <row r="32" spans="1:18" ht="31.5" hidden="1" customHeight="1" x14ac:dyDescent="0.3">
      <c r="A32" s="22"/>
      <c r="B32" s="22"/>
      <c r="C32" s="27"/>
      <c r="D32" s="7"/>
      <c r="E32" s="9"/>
      <c r="F32" s="50"/>
      <c r="G32" s="9"/>
      <c r="H32" s="7"/>
      <c r="I32" s="9"/>
      <c r="J32" s="7"/>
      <c r="K32" s="6"/>
      <c r="L32" s="7"/>
      <c r="M32" s="9"/>
      <c r="N32" s="7"/>
      <c r="O32" s="9"/>
      <c r="P32" s="7"/>
      <c r="Q32" s="9"/>
      <c r="R32" s="7"/>
    </row>
    <row r="33" spans="1:18" ht="39" hidden="1" customHeight="1" x14ac:dyDescent="0.3">
      <c r="A33" s="22"/>
      <c r="B33" s="22"/>
      <c r="C33" s="27"/>
      <c r="D33" s="7"/>
      <c r="E33" s="9"/>
      <c r="F33" s="50"/>
      <c r="G33" s="9"/>
      <c r="H33" s="7"/>
      <c r="I33" s="9"/>
      <c r="J33" s="7"/>
      <c r="K33" s="6"/>
      <c r="L33" s="7"/>
      <c r="M33" s="9"/>
      <c r="N33" s="7"/>
      <c r="O33" s="9"/>
      <c r="P33" s="7"/>
      <c r="Q33" s="9"/>
      <c r="R33" s="7"/>
    </row>
    <row r="34" spans="1:18" ht="65.25" hidden="1" customHeight="1" x14ac:dyDescent="0.3">
      <c r="A34" s="42"/>
      <c r="B34" s="1"/>
      <c r="C34" s="184"/>
      <c r="D34" s="184"/>
      <c r="E34" s="221"/>
      <c r="F34" s="186"/>
      <c r="G34" s="234"/>
      <c r="H34" s="226"/>
      <c r="I34" s="224"/>
      <c r="J34" s="226"/>
      <c r="K34" s="81"/>
      <c r="L34" s="82"/>
      <c r="M34" s="224"/>
      <c r="N34" s="204"/>
      <c r="O34" s="224"/>
      <c r="P34" s="226"/>
      <c r="Q34" s="224"/>
      <c r="R34" s="204"/>
    </row>
    <row r="35" spans="1:18" ht="16.5" hidden="1" thickBot="1" x14ac:dyDescent="0.3">
      <c r="A35" s="3"/>
      <c r="B35" s="1"/>
      <c r="C35" s="1"/>
      <c r="D35" s="52"/>
      <c r="E35" s="1"/>
      <c r="F35" s="53"/>
      <c r="G35" s="67"/>
      <c r="H35" s="68"/>
      <c r="I35" s="67"/>
      <c r="J35" s="68"/>
      <c r="K35" s="83"/>
      <c r="L35" s="68"/>
      <c r="M35" s="67"/>
      <c r="N35" s="68"/>
      <c r="O35" s="67"/>
      <c r="P35" s="68"/>
      <c r="Q35" s="67"/>
      <c r="R35" s="68"/>
    </row>
    <row r="36" spans="1:18" ht="74.25" hidden="1" customHeight="1" x14ac:dyDescent="0.3">
      <c r="A36" s="22"/>
      <c r="B36" s="22"/>
      <c r="C36" s="27"/>
      <c r="D36" s="7"/>
      <c r="E36" s="9"/>
      <c r="F36" s="50"/>
      <c r="G36" s="9"/>
      <c r="H36" s="7"/>
      <c r="I36" s="9"/>
      <c r="J36" s="7"/>
      <c r="K36" s="6"/>
      <c r="L36" s="7"/>
      <c r="M36" s="9"/>
      <c r="N36" s="7"/>
      <c r="O36" s="9"/>
      <c r="P36" s="7"/>
      <c r="Q36" s="9"/>
      <c r="R36" s="7"/>
    </row>
    <row r="37" spans="1:18" ht="30.75" hidden="1" customHeight="1" x14ac:dyDescent="0.3">
      <c r="A37" s="205"/>
      <c r="B37" s="206"/>
      <c r="C37" s="39"/>
      <c r="D37" s="40"/>
      <c r="E37" s="41"/>
      <c r="F37" s="60"/>
      <c r="G37" s="41"/>
      <c r="H37" s="40"/>
      <c r="I37" s="41"/>
      <c r="J37" s="40"/>
      <c r="K37" s="41"/>
      <c r="L37" s="40"/>
      <c r="M37" s="41"/>
      <c r="N37" s="40"/>
      <c r="O37" s="41"/>
      <c r="P37" s="40"/>
      <c r="Q37" s="41"/>
      <c r="R37" s="40"/>
    </row>
    <row r="38" spans="1:18" ht="45" hidden="1" customHeight="1" x14ac:dyDescent="0.3">
      <c r="A38" s="22"/>
      <c r="B38" s="22"/>
      <c r="C38" s="27"/>
      <c r="D38" s="7"/>
      <c r="E38" s="9"/>
      <c r="F38" s="50"/>
      <c r="G38" s="9"/>
      <c r="H38" s="7"/>
      <c r="I38" s="9"/>
      <c r="J38" s="7"/>
      <c r="K38" s="6"/>
      <c r="L38" s="7"/>
      <c r="M38" s="9"/>
      <c r="N38" s="7"/>
      <c r="O38" s="9"/>
      <c r="P38" s="7"/>
      <c r="Q38" s="9"/>
      <c r="R38" s="7"/>
    </row>
    <row r="39" spans="1:18" ht="30.75" hidden="1" customHeight="1" x14ac:dyDescent="0.3">
      <c r="A39" s="205"/>
      <c r="B39" s="206"/>
      <c r="C39" s="39"/>
      <c r="D39" s="40"/>
      <c r="E39" s="41"/>
      <c r="F39" s="60"/>
      <c r="G39" s="41"/>
      <c r="H39" s="40"/>
      <c r="I39" s="41"/>
      <c r="J39" s="40"/>
      <c r="K39" s="41"/>
      <c r="L39" s="40"/>
      <c r="M39" s="41"/>
      <c r="N39" s="40"/>
      <c r="O39" s="41"/>
      <c r="P39" s="40"/>
      <c r="Q39" s="41"/>
      <c r="R39" s="40"/>
    </row>
    <row r="40" spans="1:18" ht="53.25" hidden="1" customHeight="1" x14ac:dyDescent="0.3">
      <c r="A40" s="22"/>
      <c r="B40" s="22"/>
      <c r="C40" s="23"/>
      <c r="D40" s="7"/>
      <c r="E40" s="6"/>
      <c r="F40" s="50"/>
      <c r="G40" s="6"/>
      <c r="H40" s="7"/>
      <c r="I40" s="6"/>
      <c r="J40" s="7"/>
      <c r="K40" s="6"/>
      <c r="L40" s="7"/>
      <c r="M40" s="6"/>
      <c r="N40" s="7"/>
      <c r="O40" s="6"/>
      <c r="P40" s="7"/>
      <c r="Q40" s="6"/>
      <c r="R40" s="7"/>
    </row>
    <row r="41" spans="1:18" ht="63" hidden="1" customHeight="1" x14ac:dyDescent="0.3">
      <c r="A41" s="22"/>
      <c r="B41" s="22"/>
      <c r="C41" s="23"/>
      <c r="D41" s="7"/>
      <c r="E41" s="6"/>
      <c r="F41" s="50"/>
      <c r="G41" s="6"/>
      <c r="H41" s="7"/>
      <c r="I41" s="6"/>
      <c r="J41" s="7"/>
      <c r="K41" s="6"/>
      <c r="L41" s="7"/>
      <c r="M41" s="6"/>
      <c r="N41" s="7"/>
      <c r="O41" s="6"/>
      <c r="P41" s="7"/>
      <c r="Q41" s="6"/>
      <c r="R41" s="7"/>
    </row>
    <row r="42" spans="1:18" ht="71.25" hidden="1" customHeight="1" x14ac:dyDescent="0.3">
      <c r="A42" s="22"/>
      <c r="B42" s="22"/>
      <c r="C42" s="23"/>
      <c r="D42" s="7"/>
      <c r="E42" s="6"/>
      <c r="F42" s="50"/>
      <c r="G42" s="6"/>
      <c r="H42" s="7"/>
      <c r="I42" s="6"/>
      <c r="J42" s="7"/>
      <c r="K42" s="6"/>
      <c r="L42" s="7"/>
      <c r="M42" s="6"/>
      <c r="N42" s="7"/>
      <c r="O42" s="6"/>
      <c r="P42" s="7"/>
      <c r="Q42" s="6"/>
      <c r="R42" s="7"/>
    </row>
    <row r="43" spans="1:18" ht="55.5" hidden="1" customHeight="1" x14ac:dyDescent="0.3">
      <c r="A43" s="22"/>
      <c r="B43" s="22"/>
      <c r="C43" s="23"/>
      <c r="D43" s="7"/>
      <c r="E43" s="6"/>
      <c r="F43" s="50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/>
    </row>
    <row r="44" spans="1:18" ht="72" hidden="1" customHeight="1" thickBot="1" x14ac:dyDescent="0.3">
      <c r="A44" s="22"/>
      <c r="B44" s="22"/>
      <c r="C44" s="28"/>
      <c r="D44" s="11"/>
      <c r="E44" s="10"/>
      <c r="F44" s="61"/>
      <c r="G44" s="9"/>
      <c r="H44" s="7"/>
      <c r="I44" s="6"/>
      <c r="J44" s="7"/>
      <c r="K44" s="6"/>
      <c r="L44" s="7"/>
      <c r="M44" s="9"/>
      <c r="N44" s="7"/>
      <c r="O44" s="9"/>
      <c r="P44" s="7"/>
      <c r="Q44" s="9"/>
      <c r="R44" s="7"/>
    </row>
    <row r="45" spans="1:18" ht="24" customHeight="1" x14ac:dyDescent="0.25">
      <c r="A45" s="31" t="s">
        <v>25</v>
      </c>
      <c r="B45" s="32"/>
      <c r="C45" s="29"/>
      <c r="D45" s="16"/>
      <c r="E45" s="17"/>
      <c r="F45" s="62"/>
      <c r="G45" s="73"/>
      <c r="H45" s="74">
        <f>10+10+10+10+10+10+10+10+5+10+10</f>
        <v>105</v>
      </c>
      <c r="I45" s="79"/>
      <c r="J45" s="74">
        <f>10+10+10+10+10+10+10+10+5+10+10</f>
        <v>105</v>
      </c>
      <c r="K45" s="79"/>
      <c r="L45" s="74">
        <f>10+10+10+10+10+10+10+10+5+10+10</f>
        <v>105</v>
      </c>
      <c r="M45" s="73"/>
      <c r="N45" s="74">
        <f>10+10+10+10+10+10+10+10+5+10+10</f>
        <v>105</v>
      </c>
      <c r="O45" s="73"/>
      <c r="P45" s="74">
        <f>10+10+10+10+10+10+10+10+5+10+10</f>
        <v>105</v>
      </c>
      <c r="Q45" s="73"/>
      <c r="R45" s="74">
        <f>10+10+10+10+10+10+10+10+5+10+10</f>
        <v>105</v>
      </c>
    </row>
    <row r="46" spans="1:18" x14ac:dyDescent="0.25">
      <c r="A46" s="231" t="s">
        <v>70</v>
      </c>
      <c r="B46" s="33"/>
      <c r="C46" s="45"/>
      <c r="D46" s="43"/>
      <c r="E46" s="15"/>
      <c r="F46" s="63"/>
      <c r="G46" s="14">
        <f>(G11+G12+G19+G21+G22+G23+G20)/7</f>
        <v>93.457142857142841</v>
      </c>
      <c r="H46" s="151">
        <f>H11+H12+H19+H20+H21+H22+H23+H26+H27+H30</f>
        <v>80</v>
      </c>
      <c r="I46" s="14">
        <f>(I11+I12+I19+I21+I22+I23+I20)/7</f>
        <v>92.214285714285708</v>
      </c>
      <c r="J46" s="151">
        <f>J11+J12+J19+J20+J21+J22+J23+J26+J27+J30</f>
        <v>81</v>
      </c>
      <c r="K46" s="14">
        <f>(K11+K12+K19+K21+K22+K23+K20)/7</f>
        <v>84.742857142857147</v>
      </c>
      <c r="L46" s="151">
        <f>L11+L12+L19+L20+L21+L22+L23+L26+L27+L30</f>
        <v>74</v>
      </c>
      <c r="M46" s="14">
        <f>(M11+M12+M19+M21+M22+M23+M20)/7</f>
        <v>90.271428571428572</v>
      </c>
      <c r="N46" s="151">
        <f>N11+N12+N13+N19+N20+N21+N22+N23+N26+N27+N30</f>
        <v>89</v>
      </c>
      <c r="O46" s="14">
        <f>(O11+O12+O19+O21+O22+O23+O20)/7</f>
        <v>91.414285714285711</v>
      </c>
      <c r="P46" s="151">
        <f>P11+P12+P13+P19+P20+P21+P22+P23+P26+P27+P30</f>
        <v>86</v>
      </c>
      <c r="Q46" s="14">
        <f>(Q11+Q12+Q19+Q21+Q22+Q23+Q20)/7</f>
        <v>92.914285714285711</v>
      </c>
      <c r="R46" s="151">
        <f>R11+R12+R13+R19+R20+R21+R22+R23+R26+R27+R30</f>
        <v>89</v>
      </c>
    </row>
    <row r="47" spans="1:18" x14ac:dyDescent="0.25">
      <c r="A47" s="232"/>
      <c r="B47" s="54"/>
      <c r="C47" s="45"/>
      <c r="D47" s="44"/>
      <c r="E47" s="12"/>
      <c r="F47" s="64"/>
      <c r="G47" s="12"/>
      <c r="H47" s="51"/>
      <c r="I47" s="12"/>
      <c r="J47" s="13"/>
      <c r="K47" s="12"/>
      <c r="L47" s="13"/>
      <c r="M47" s="12"/>
      <c r="N47" s="13"/>
      <c r="O47" s="12"/>
      <c r="P47" s="13"/>
      <c r="Q47" s="12"/>
      <c r="R47" s="13"/>
    </row>
    <row r="48" spans="1:18" ht="22.5" customHeight="1" x14ac:dyDescent="0.25">
      <c r="A48" s="34" t="s">
        <v>26</v>
      </c>
      <c r="B48" s="35"/>
      <c r="C48" s="19"/>
      <c r="D48" s="19"/>
      <c r="E48" s="18"/>
      <c r="F48" s="18"/>
      <c r="G48" s="75"/>
      <c r="H48" s="76"/>
      <c r="I48" s="75"/>
      <c r="J48" s="76"/>
      <c r="K48" s="75"/>
      <c r="L48" s="76"/>
      <c r="M48" s="75"/>
      <c r="N48" s="76"/>
      <c r="O48" s="75"/>
      <c r="P48" s="76"/>
      <c r="Q48" s="75">
        <f>(G46+I46+K46+M46+O46+Q46)/6</f>
        <v>90.835714285714289</v>
      </c>
      <c r="R48" s="76">
        <f>(H46+J46+L46+N46+P46+R46)/6</f>
        <v>83.166666666666671</v>
      </c>
    </row>
    <row r="49" spans="1:18" ht="24.75" customHeight="1" thickBot="1" x14ac:dyDescent="0.3">
      <c r="A49" s="4" t="s">
        <v>29</v>
      </c>
      <c r="B49" s="4"/>
      <c r="C49" s="30"/>
      <c r="D49" s="4"/>
      <c r="E49" s="4"/>
      <c r="F49" s="66"/>
      <c r="G49" s="77"/>
      <c r="H49" s="78">
        <v>2</v>
      </c>
      <c r="I49" s="77"/>
      <c r="J49" s="78">
        <v>1</v>
      </c>
      <c r="K49" s="77"/>
      <c r="L49" s="78">
        <v>3</v>
      </c>
      <c r="M49" s="77"/>
      <c r="N49" s="78">
        <v>1</v>
      </c>
      <c r="O49" s="77"/>
      <c r="P49" s="78">
        <v>3</v>
      </c>
      <c r="Q49" s="77"/>
      <c r="R49" s="78">
        <v>1</v>
      </c>
    </row>
    <row r="50" spans="1:18" x14ac:dyDescent="0.25">
      <c r="K50" s="5"/>
      <c r="L50" s="5"/>
      <c r="N50" s="5"/>
      <c r="O50" s="5"/>
      <c r="P50" s="5"/>
      <c r="Q50" s="5"/>
      <c r="R50" s="5"/>
    </row>
  </sheetData>
  <mergeCells count="25">
    <mergeCell ref="A37:B37"/>
    <mergeCell ref="A39:B39"/>
    <mergeCell ref="A46:A47"/>
    <mergeCell ref="K4:L4"/>
    <mergeCell ref="E34:F34"/>
    <mergeCell ref="G34:H34"/>
    <mergeCell ref="I34:J34"/>
    <mergeCell ref="C4:D4"/>
    <mergeCell ref="E4:F4"/>
    <mergeCell ref="G4:H4"/>
    <mergeCell ref="I4:J4"/>
    <mergeCell ref="M34:N34"/>
    <mergeCell ref="O34:P34"/>
    <mergeCell ref="Q34:R34"/>
    <mergeCell ref="A6:B6"/>
    <mergeCell ref="A14:B14"/>
    <mergeCell ref="A24:B24"/>
    <mergeCell ref="A28:B28"/>
    <mergeCell ref="A31:B31"/>
    <mergeCell ref="C34:D34"/>
    <mergeCell ref="M4:N4"/>
    <mergeCell ref="O4:P4"/>
    <mergeCell ref="Q4:R4"/>
    <mergeCell ref="A2:T2"/>
    <mergeCell ref="A3:Q3"/>
  </mergeCells>
  <pageMargins left="0.51181102362204722" right="0.19685039370078741" top="0.55118110236220474" bottom="0.15748031496062992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8" workbookViewId="0">
      <selection activeCell="O10" sqref="O10"/>
    </sheetView>
  </sheetViews>
  <sheetFormatPr defaultRowHeight="15" x14ac:dyDescent="0.25"/>
  <cols>
    <col min="1" max="1" width="5.28515625" customWidth="1"/>
    <col min="2" max="2" width="36.7109375" customWidth="1"/>
    <col min="3" max="3" width="9.140625" customWidth="1"/>
    <col min="4" max="4" width="9.42578125" customWidth="1"/>
    <col min="5" max="5" width="9" customWidth="1"/>
    <col min="6" max="6" width="8.140625" customWidth="1"/>
    <col min="7" max="7" width="9.85546875" hidden="1" customWidth="1"/>
    <col min="8" max="8" width="10" customWidth="1"/>
  </cols>
  <sheetData>
    <row r="1" spans="1:8" hidden="1" x14ac:dyDescent="0.25">
      <c r="A1" s="238"/>
      <c r="B1" s="238"/>
      <c r="C1" s="167"/>
      <c r="D1" s="167"/>
      <c r="E1" s="167"/>
      <c r="F1" s="167"/>
    </row>
    <row r="2" spans="1:8" ht="54.75" customHeight="1" x14ac:dyDescent="0.3">
      <c r="A2" s="239" t="s">
        <v>89</v>
      </c>
      <c r="B2" s="239"/>
      <c r="C2" s="239"/>
      <c r="D2" s="239"/>
      <c r="E2" s="239"/>
      <c r="F2" s="239"/>
      <c r="G2" s="240"/>
    </row>
    <row r="3" spans="1:8" ht="19.5" customHeight="1" x14ac:dyDescent="0.25">
      <c r="A3" s="236" t="s">
        <v>101</v>
      </c>
      <c r="B3" s="236"/>
      <c r="C3" s="236"/>
      <c r="D3" s="236"/>
      <c r="E3" s="236"/>
      <c r="F3" s="236"/>
      <c r="G3" s="237"/>
    </row>
    <row r="4" spans="1:8" ht="60" customHeight="1" x14ac:dyDescent="0.25">
      <c r="A4" s="159"/>
      <c r="B4" s="160"/>
      <c r="C4" s="241" t="s">
        <v>83</v>
      </c>
      <c r="D4" s="242"/>
      <c r="E4" s="243" t="s">
        <v>86</v>
      </c>
      <c r="F4" s="244"/>
      <c r="G4" s="176" t="s">
        <v>100</v>
      </c>
      <c r="H4" s="177"/>
    </row>
    <row r="5" spans="1:8" ht="31.5" x14ac:dyDescent="0.25">
      <c r="A5" s="161" t="s">
        <v>78</v>
      </c>
      <c r="B5" s="162" t="s">
        <v>41</v>
      </c>
      <c r="C5" s="154" t="s">
        <v>77</v>
      </c>
      <c r="D5" s="154" t="s">
        <v>42</v>
      </c>
      <c r="E5" s="154" t="s">
        <v>77</v>
      </c>
      <c r="F5" s="154" t="s">
        <v>42</v>
      </c>
      <c r="G5" s="154" t="s">
        <v>42</v>
      </c>
      <c r="H5" s="154" t="s">
        <v>29</v>
      </c>
    </row>
    <row r="6" spans="1:8" s="20" customFormat="1" ht="112.5" x14ac:dyDescent="0.3">
      <c r="A6" s="155" t="s">
        <v>44</v>
      </c>
      <c r="B6" s="144" t="s">
        <v>105</v>
      </c>
      <c r="C6" s="144">
        <v>91.4</v>
      </c>
      <c r="D6" s="144">
        <v>86</v>
      </c>
      <c r="E6" s="181">
        <v>98</v>
      </c>
      <c r="F6" s="144">
        <v>201</v>
      </c>
      <c r="G6" s="173">
        <f>(D6+F6)/2</f>
        <v>143.5</v>
      </c>
      <c r="H6" s="174">
        <v>2</v>
      </c>
    </row>
    <row r="7" spans="1:8" s="20" customFormat="1" ht="75" x14ac:dyDescent="0.3">
      <c r="A7" s="155" t="s">
        <v>46</v>
      </c>
      <c r="B7" s="144" t="s">
        <v>106</v>
      </c>
      <c r="C7" s="144">
        <v>92.9</v>
      </c>
      <c r="D7" s="144">
        <v>89</v>
      </c>
      <c r="E7" s="144">
        <v>91.3</v>
      </c>
      <c r="F7" s="144">
        <v>189</v>
      </c>
      <c r="G7" s="173">
        <f t="shared" ref="G7:G12" si="0">(D7+F7)/2</f>
        <v>139</v>
      </c>
      <c r="H7" s="174">
        <v>3</v>
      </c>
    </row>
    <row r="8" spans="1:8" s="20" customFormat="1" ht="93.75" x14ac:dyDescent="0.3">
      <c r="A8" s="155" t="s">
        <v>43</v>
      </c>
      <c r="B8" s="144" t="s">
        <v>104</v>
      </c>
      <c r="C8" s="144">
        <v>90.3</v>
      </c>
      <c r="D8" s="144">
        <v>89</v>
      </c>
      <c r="E8" s="144">
        <v>98.1</v>
      </c>
      <c r="F8" s="144">
        <v>205</v>
      </c>
      <c r="G8" s="173">
        <f t="shared" si="0"/>
        <v>147</v>
      </c>
      <c r="H8" s="174">
        <v>1</v>
      </c>
    </row>
    <row r="9" spans="1:8" s="166" customFormat="1" ht="24.75" customHeight="1" x14ac:dyDescent="0.3">
      <c r="A9" s="155"/>
      <c r="B9" s="169" t="s">
        <v>84</v>
      </c>
      <c r="C9" s="170">
        <f>(C8+C7+C6)/3</f>
        <v>91.533333333333346</v>
      </c>
      <c r="D9" s="170">
        <f>(D8+D7+D6)/3</f>
        <v>88</v>
      </c>
      <c r="E9" s="170">
        <f t="shared" ref="E9:F9" si="1">(E8+E7+E6)/3</f>
        <v>95.8</v>
      </c>
      <c r="F9" s="170">
        <f t="shared" si="1"/>
        <v>198.33333333333334</v>
      </c>
      <c r="G9" s="172"/>
      <c r="H9" s="172"/>
    </row>
    <row r="10" spans="1:8" s="158" customFormat="1" ht="93.75" x14ac:dyDescent="0.3">
      <c r="A10" s="155" t="s">
        <v>48</v>
      </c>
      <c r="B10" s="144" t="s">
        <v>102</v>
      </c>
      <c r="C10" s="144">
        <v>84.5</v>
      </c>
      <c r="D10" s="144">
        <v>74</v>
      </c>
      <c r="E10" s="144">
        <v>95</v>
      </c>
      <c r="F10" s="144">
        <v>154</v>
      </c>
      <c r="G10" s="173">
        <f t="shared" si="0"/>
        <v>114</v>
      </c>
      <c r="H10" s="174">
        <v>2</v>
      </c>
    </row>
    <row r="11" spans="1:8" s="20" customFormat="1" ht="131.25" x14ac:dyDescent="0.3">
      <c r="A11" s="155" t="s">
        <v>76</v>
      </c>
      <c r="B11" s="144" t="s">
        <v>103</v>
      </c>
      <c r="C11" s="144">
        <v>92.2</v>
      </c>
      <c r="D11" s="144">
        <v>81</v>
      </c>
      <c r="E11" s="144">
        <v>93.6</v>
      </c>
      <c r="F11" s="144">
        <v>143</v>
      </c>
      <c r="G11" s="173">
        <f t="shared" si="0"/>
        <v>112</v>
      </c>
      <c r="H11" s="174">
        <v>3</v>
      </c>
    </row>
    <row r="12" spans="1:8" s="20" customFormat="1" ht="96" customHeight="1" x14ac:dyDescent="0.3">
      <c r="A12" s="155" t="s">
        <v>47</v>
      </c>
      <c r="B12" s="144" t="s">
        <v>107</v>
      </c>
      <c r="C12" s="144">
        <v>93.5</v>
      </c>
      <c r="D12" s="144">
        <v>81</v>
      </c>
      <c r="E12" s="144">
        <v>98.3</v>
      </c>
      <c r="F12" s="144">
        <v>162</v>
      </c>
      <c r="G12" s="173">
        <f t="shared" si="0"/>
        <v>121.5</v>
      </c>
      <c r="H12" s="174">
        <v>1</v>
      </c>
    </row>
    <row r="13" spans="1:8" s="166" customFormat="1" ht="24.75" customHeight="1" x14ac:dyDescent="0.3">
      <c r="A13" s="155"/>
      <c r="B13" s="169" t="s">
        <v>85</v>
      </c>
      <c r="C13" s="170">
        <f>(C12+C11+C10)/3</f>
        <v>90.066666666666663</v>
      </c>
      <c r="D13" s="170">
        <f t="shared" ref="D13:F13" si="2">(D12+D11+D10)/3</f>
        <v>78.666666666666671</v>
      </c>
      <c r="E13" s="170">
        <f t="shared" si="2"/>
        <v>95.633333333333326</v>
      </c>
      <c r="F13" s="170">
        <f t="shared" si="2"/>
        <v>153</v>
      </c>
      <c r="G13" s="172"/>
      <c r="H13" s="175"/>
    </row>
    <row r="14" spans="1:8" s="165" customFormat="1" ht="23.25" customHeight="1" x14ac:dyDescent="0.3">
      <c r="A14" s="155"/>
      <c r="B14" s="156" t="s">
        <v>88</v>
      </c>
      <c r="C14" s="144"/>
      <c r="D14" s="144"/>
      <c r="E14" s="170">
        <f>(E13+E9)/2</f>
        <v>95.716666666666669</v>
      </c>
      <c r="F14" s="170">
        <f>(F13+F9)/2</f>
        <v>175.66666666666669</v>
      </c>
      <c r="G14" s="170"/>
      <c r="H14" s="171"/>
    </row>
    <row r="16" spans="1:8" ht="18.75" x14ac:dyDescent="0.3">
      <c r="B16" s="143"/>
      <c r="C16" s="143"/>
      <c r="D16" s="143"/>
      <c r="E16" s="143"/>
      <c r="F16" s="143"/>
    </row>
  </sheetData>
  <mergeCells count="5">
    <mergeCell ref="A3:G3"/>
    <mergeCell ref="A1:B1"/>
    <mergeCell ref="A2:G2"/>
    <mergeCell ref="C4:D4"/>
    <mergeCell ref="E4:F4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2" workbookViewId="0">
      <selection activeCell="B9" sqref="B9"/>
    </sheetView>
  </sheetViews>
  <sheetFormatPr defaultRowHeight="15" x14ac:dyDescent="0.25"/>
  <cols>
    <col min="1" max="1" width="5.28515625" customWidth="1"/>
    <col min="2" max="2" width="36.7109375" customWidth="1"/>
    <col min="3" max="3" width="11.42578125" customWidth="1"/>
    <col min="4" max="4" width="11.85546875" customWidth="1"/>
    <col min="5" max="5" width="10.42578125" customWidth="1"/>
    <col min="6" max="6" width="10.85546875" customWidth="1"/>
    <col min="7" max="8" width="10.5703125" customWidth="1"/>
  </cols>
  <sheetData>
    <row r="1" spans="1:8" hidden="1" x14ac:dyDescent="0.25">
      <c r="A1" s="238"/>
      <c r="B1" s="238"/>
      <c r="C1" s="179"/>
      <c r="D1" s="179"/>
    </row>
    <row r="2" spans="1:8" ht="54.75" customHeight="1" x14ac:dyDescent="0.3">
      <c r="A2" s="239" t="s">
        <v>99</v>
      </c>
      <c r="B2" s="239"/>
      <c r="C2" s="239"/>
      <c r="D2" s="239"/>
      <c r="E2" s="240"/>
      <c r="F2" s="245"/>
      <c r="G2" s="245"/>
    </row>
    <row r="3" spans="1:8" ht="19.5" customHeight="1" x14ac:dyDescent="0.25">
      <c r="A3" s="236"/>
      <c r="B3" s="236"/>
      <c r="C3" s="236"/>
      <c r="D3" s="236"/>
      <c r="E3" s="237"/>
    </row>
    <row r="4" spans="1:8" ht="36.75" customHeight="1" x14ac:dyDescent="0.25">
      <c r="A4" s="159"/>
      <c r="B4" s="160"/>
      <c r="C4" s="176" t="s">
        <v>93</v>
      </c>
      <c r="D4" s="176" t="s">
        <v>91</v>
      </c>
      <c r="E4" s="176" t="s">
        <v>90</v>
      </c>
      <c r="F4" s="176" t="s">
        <v>87</v>
      </c>
      <c r="G4" s="176" t="s">
        <v>92</v>
      </c>
      <c r="H4" s="176" t="s">
        <v>109</v>
      </c>
    </row>
    <row r="5" spans="1:8" ht="47.25" x14ac:dyDescent="0.25">
      <c r="A5" s="161" t="s">
        <v>78</v>
      </c>
      <c r="B5" s="162" t="s">
        <v>41</v>
      </c>
      <c r="C5" s="154" t="s">
        <v>95</v>
      </c>
      <c r="D5" s="154" t="s">
        <v>95</v>
      </c>
      <c r="E5" s="154" t="s">
        <v>95</v>
      </c>
      <c r="F5" s="154" t="s">
        <v>95</v>
      </c>
      <c r="G5" s="154" t="s">
        <v>95</v>
      </c>
      <c r="H5" s="154" t="s">
        <v>95</v>
      </c>
    </row>
    <row r="6" spans="1:8" s="180" customFormat="1" ht="24.75" customHeight="1" x14ac:dyDescent="0.3">
      <c r="A6" s="155"/>
      <c r="B6" s="169" t="s">
        <v>96</v>
      </c>
      <c r="C6" s="170"/>
      <c r="D6" s="170"/>
      <c r="E6" s="172"/>
      <c r="F6" s="172"/>
      <c r="G6" s="172"/>
      <c r="H6" s="172"/>
    </row>
    <row r="7" spans="1:8" s="178" customFormat="1" ht="112.5" x14ac:dyDescent="0.3">
      <c r="A7" s="155" t="s">
        <v>44</v>
      </c>
      <c r="B7" s="144" t="s">
        <v>105</v>
      </c>
      <c r="C7" s="144">
        <v>2</v>
      </c>
      <c r="D7" s="144">
        <v>2</v>
      </c>
      <c r="E7" s="173">
        <v>2</v>
      </c>
      <c r="F7" s="174">
        <v>2</v>
      </c>
      <c r="G7" s="174" t="s">
        <v>98</v>
      </c>
      <c r="H7" s="174">
        <v>2</v>
      </c>
    </row>
    <row r="8" spans="1:8" s="178" customFormat="1" ht="75" x14ac:dyDescent="0.3">
      <c r="A8" s="155" t="s">
        <v>46</v>
      </c>
      <c r="B8" s="144" t="s">
        <v>106</v>
      </c>
      <c r="C8" s="144">
        <v>3</v>
      </c>
      <c r="D8" s="144">
        <v>3</v>
      </c>
      <c r="E8" s="173">
        <v>3</v>
      </c>
      <c r="F8" s="174" t="s">
        <v>94</v>
      </c>
      <c r="G8" s="174">
        <v>2</v>
      </c>
      <c r="H8" s="174">
        <v>3</v>
      </c>
    </row>
    <row r="9" spans="1:8" s="178" customFormat="1" ht="93.75" x14ac:dyDescent="0.3">
      <c r="A9" s="155" t="s">
        <v>43</v>
      </c>
      <c r="B9" s="144" t="s">
        <v>104</v>
      </c>
      <c r="C9" s="174" t="s">
        <v>94</v>
      </c>
      <c r="D9" s="174" t="s">
        <v>94</v>
      </c>
      <c r="E9" s="174" t="s">
        <v>94</v>
      </c>
      <c r="F9" s="171" t="s">
        <v>45</v>
      </c>
      <c r="G9" s="174">
        <v>3</v>
      </c>
      <c r="H9" s="174">
        <v>1</v>
      </c>
    </row>
    <row r="10" spans="1:8" s="178" customFormat="1" ht="24.75" customHeight="1" x14ac:dyDescent="0.3">
      <c r="A10" s="155"/>
      <c r="B10" s="169" t="s">
        <v>97</v>
      </c>
      <c r="C10" s="170"/>
      <c r="D10" s="170"/>
      <c r="E10" s="172"/>
      <c r="F10" s="172"/>
      <c r="G10" s="172"/>
      <c r="H10" s="172"/>
    </row>
    <row r="11" spans="1:8" s="178" customFormat="1" ht="93.75" x14ac:dyDescent="0.3">
      <c r="A11" s="155" t="s">
        <v>48</v>
      </c>
      <c r="B11" s="144" t="s">
        <v>102</v>
      </c>
      <c r="C11" s="144">
        <v>3</v>
      </c>
      <c r="D11" s="174" t="s">
        <v>94</v>
      </c>
      <c r="E11" s="173">
        <v>2</v>
      </c>
      <c r="F11" s="174" t="s">
        <v>94</v>
      </c>
      <c r="G11" s="174">
        <v>2</v>
      </c>
      <c r="H11" s="174">
        <v>2</v>
      </c>
    </row>
    <row r="12" spans="1:8" s="178" customFormat="1" ht="131.25" x14ac:dyDescent="0.3">
      <c r="A12" s="155" t="s">
        <v>76</v>
      </c>
      <c r="B12" s="144" t="s">
        <v>103</v>
      </c>
      <c r="C12" s="144">
        <v>2</v>
      </c>
      <c r="D12" s="144">
        <v>3</v>
      </c>
      <c r="E12" s="174" t="s">
        <v>94</v>
      </c>
      <c r="F12" s="174">
        <v>2</v>
      </c>
      <c r="G12" s="174">
        <v>3</v>
      </c>
      <c r="H12" s="174">
        <v>3</v>
      </c>
    </row>
    <row r="13" spans="1:8" s="178" customFormat="1" ht="93.75" x14ac:dyDescent="0.3">
      <c r="A13" s="155" t="s">
        <v>47</v>
      </c>
      <c r="B13" s="144" t="s">
        <v>107</v>
      </c>
      <c r="C13" s="174" t="s">
        <v>94</v>
      </c>
      <c r="D13" s="144">
        <v>2</v>
      </c>
      <c r="E13" s="173">
        <v>3</v>
      </c>
      <c r="F13" s="174">
        <v>3</v>
      </c>
      <c r="G13" s="174" t="s">
        <v>98</v>
      </c>
      <c r="H13" s="174">
        <v>1</v>
      </c>
    </row>
    <row r="15" spans="1:8" ht="18.75" x14ac:dyDescent="0.3">
      <c r="B15" s="143"/>
      <c r="C15" s="143"/>
      <c r="D15" s="143"/>
    </row>
  </sheetData>
  <mergeCells count="3">
    <mergeCell ref="A1:B1"/>
    <mergeCell ref="A3:E3"/>
    <mergeCell ref="A2:G2"/>
  </mergeCells>
  <pageMargins left="0.31496062992125984" right="0.11811023622047245" top="0.15748031496062992" bottom="0.15748031496062992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1 полугодие 2025</vt:lpstr>
      <vt:lpstr>рейтинг</vt:lpstr>
      <vt:lpstr>анализ рейтинга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Царёва ВИ</dc:creator>
  <cp:lastModifiedBy>Наумова МП</cp:lastModifiedBy>
  <cp:lastPrinted>2026-03-17T07:07:42Z</cp:lastPrinted>
  <dcterms:created xsi:type="dcterms:W3CDTF">2018-03-05T08:13:37Z</dcterms:created>
  <dcterms:modified xsi:type="dcterms:W3CDTF">2026-03-17T07:07:53Z</dcterms:modified>
</cp:coreProperties>
</file>